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480" windowHeight="7425" activeTab="0"/>
  </bookViews>
  <sheets>
    <sheet name="B1" sheetId="1" r:id="rId1"/>
    <sheet name="B2" sheetId="2" r:id="rId2"/>
    <sheet name="B3" sheetId="3" r:id="rId3"/>
    <sheet name="B4" sheetId="4" r:id="rId4"/>
    <sheet name="B5" sheetId="5" r:id="rId5"/>
    <sheet name="B6" sheetId="6" r:id="rId6"/>
  </sheets>
  <externalReferences>
    <externalReference r:id="rId9"/>
    <externalReference r:id="rId10"/>
  </externalReferences>
  <definedNames>
    <definedName name="_xlnm.Print_Titles" localSheetId="0">'B1'!$5:$9</definedName>
    <definedName name="_xlnm.Print_Titles" localSheetId="1">'B2'!$5:$11</definedName>
    <definedName name="_xlnm.Print_Titles" localSheetId="2">'B3'!$5:$10</definedName>
    <definedName name="_xlnm.Print_Titles" localSheetId="3">'B4'!$5:$11</definedName>
    <definedName name="_xlnm.Print_Titles" localSheetId="4">'B5'!$5:$7</definedName>
    <definedName name="_xlnm.Print_Titles" localSheetId="5">'B6'!$5:$9</definedName>
  </definedNames>
  <calcPr fullCalcOnLoad="1"/>
</workbook>
</file>

<file path=xl/sharedStrings.xml><?xml version="1.0" encoding="utf-8"?>
<sst xmlns="http://schemas.openxmlformats.org/spreadsheetml/2006/main" count="711" uniqueCount="291">
  <si>
    <t>Tổng số</t>
  </si>
  <si>
    <t>Trong đó</t>
  </si>
  <si>
    <t>Nữ</t>
  </si>
  <si>
    <t>Nhà giáo</t>
  </si>
  <si>
    <t>Tiến sĩ và tương đương</t>
  </si>
  <si>
    <t>Thạc sĩ và tương đương</t>
  </si>
  <si>
    <t>Tổng số Nhà giáo, người lao động</t>
  </si>
  <si>
    <t>Tổng số công đoàn cơ sở trực thuộc</t>
  </si>
  <si>
    <t>Về tổ chức</t>
  </si>
  <si>
    <t>Đảng viên</t>
  </si>
  <si>
    <t>Mới kết nạp</t>
  </si>
  <si>
    <t>Cán bộ công đoàn không chuyên trách</t>
  </si>
  <si>
    <t>Đoàn viên mới kết nạp</t>
  </si>
  <si>
    <t>Đoàn viên công đoàn được học tập, nâng cao trình độ lý luận chính trị, chuyên môn nghiệp vụ</t>
  </si>
  <si>
    <t>Cao cấp</t>
  </si>
  <si>
    <t>Trung cấp</t>
  </si>
  <si>
    <t>Sau đại học</t>
  </si>
  <si>
    <t>Đại học</t>
  </si>
  <si>
    <t>Tổng số cuộc được tổ chức</t>
  </si>
  <si>
    <t>Khen thưởng</t>
  </si>
  <si>
    <t>Danh hiệu Chiến sỹ thi đua</t>
  </si>
  <si>
    <t>Cấp cơ sở</t>
  </si>
  <si>
    <t>Cấp toàn quốc</t>
  </si>
  <si>
    <t>Cá nhân</t>
  </si>
  <si>
    <t>Tập thể</t>
  </si>
  <si>
    <t>Khen thưởng các cấp</t>
  </si>
  <si>
    <t>Cờ</t>
  </si>
  <si>
    <t>Bằng khen</t>
  </si>
  <si>
    <t>Vững mạnh</t>
  </si>
  <si>
    <t>Khá</t>
  </si>
  <si>
    <t>Trung bình</t>
  </si>
  <si>
    <t>Yếu</t>
  </si>
  <si>
    <t>Số Mẹ được phụng dưỡng</t>
  </si>
  <si>
    <t>Xây dựng nhà công vụ</t>
  </si>
  <si>
    <t>Số nhà giáo NLĐ phải đi thuê nhà ở</t>
  </si>
  <si>
    <t>Số nhà giáo NLĐ được ký hợp đồng lao động</t>
  </si>
  <si>
    <t>Số nhà giáo NLĐ được đóng BHXH</t>
  </si>
  <si>
    <t>Số đơn vị đã ký</t>
  </si>
  <si>
    <t>Số đơn vị đã tổ chức</t>
  </si>
  <si>
    <t>Thỏa ước Lao động tập thể</t>
  </si>
  <si>
    <t>Hội nghị người lao động</t>
  </si>
  <si>
    <t>Hội nghị Cán bộ công chức viên chức</t>
  </si>
  <si>
    <t xml:space="preserve">Số đơn vị phải tổ chức Hội nghị </t>
  </si>
  <si>
    <t xml:space="preserve">Số đơn vị phải ký thỏa ước </t>
  </si>
  <si>
    <t>Tổng số cuộc kiểm tra</t>
  </si>
  <si>
    <t>Số cuộc kiểm tra đối với lao động nữ</t>
  </si>
  <si>
    <t>Số cuộc kiểm tra tài chính</t>
  </si>
  <si>
    <t>Số người sinh con thứ 3 trở lên</t>
  </si>
  <si>
    <t>Công tác an toàn vệ sinh lao động</t>
  </si>
  <si>
    <t>Số vụ tai nạn đã xảy ra</t>
  </si>
  <si>
    <t>Số người chết</t>
  </si>
  <si>
    <t>Tổng số CĐGD huyện và tương đương</t>
  </si>
  <si>
    <t>Số người tăng (giảm) so với năm học trước)</t>
  </si>
  <si>
    <t>Số nhà giáo NLĐ được đóng bảo hiểm thất nghiệp</t>
  </si>
  <si>
    <t>Cán bộ công đoàn</t>
  </si>
  <si>
    <t xml:space="preserve">Biểu 2 TỔNG HỢP SỐ LIỆU VỀ CÔNG TÁC TỔ CHỨC CÁN BỘ, ĐOÀN VIÊN CÔNG ĐOÀN </t>
  </si>
  <si>
    <t>Đoàn viên công đoàn</t>
  </si>
  <si>
    <t>Biểu 3. TỔNG HỢP SỐ LIỆU VỀ CÔNG TÁC TUYÊN TRUYỀN GIÁO DỤC, ĐÀO TẠO  BỒI DƯỠNG</t>
  </si>
  <si>
    <t>Huân, Huy chương các loại</t>
  </si>
  <si>
    <t>Công tác đào tạo, bồi dưỡng cán bộ công đoàn</t>
  </si>
  <si>
    <t xml:space="preserve">Biểu 5. TỔNG HỢP SỐ LIỆU KẾT QUẢ QUYÊN GÓP ỦNG HỘ, CÔNG TÁC ĐỀN ƠN ĐÁP NGHĨA </t>
  </si>
  <si>
    <t>Tổng số tiền ủng hộ tại đơn vị. (nghìn đồng)</t>
  </si>
  <si>
    <t>Tổng số tiền nhận ủng hộ từ địa phương khác (nghìn đồng)</t>
  </si>
  <si>
    <t xml:space="preserve">Số nhà đã xây dựng tại địa phương, đơn vị </t>
  </si>
  <si>
    <t xml:space="preserve">Số nhà xây dựng đã ủng hộ địa phương khác </t>
  </si>
  <si>
    <t xml:space="preserve">Số nhà xây dựng nhận từ địa phương khác </t>
  </si>
  <si>
    <t>Biểu 6. TỔNG HỢP SỐ LIỆU KẾT QUẢ CÔNG TÁC KIỂM TRA, THỰC HIỆN CHẾ ĐỘ CHÍNH SÁCH</t>
  </si>
  <si>
    <t>Mức lương bình quân tháng của 1 NGNLĐ (nghìn đồng)</t>
  </si>
  <si>
    <t>Công đoàn tham gia kiểm tra, giám sát thực hiện chế độ chính sách theo quy định của pháp luật</t>
  </si>
  <si>
    <t>Số tiền truy thu (nghìn đồng)</t>
  </si>
  <si>
    <t>CĐGD huyện và tương đương</t>
  </si>
  <si>
    <t>Biểu 4. TỔNG HỢP SỐ LIỆU KẾT QUẢ XẾP LOẠI THI ĐUA KHEN THƯỞNG, ĐỀ TÀI, SÁNG KIẾN CẢI TIẾN KỸ THUẬT</t>
  </si>
  <si>
    <t>Ước tính giá trị làm lợi (nghìn đồng)</t>
  </si>
  <si>
    <t>Giỏi việc trường đảm việc nhà</t>
  </si>
  <si>
    <t>Kết quả xếp loại Công đoàn cơ sở trực thuộc</t>
  </si>
  <si>
    <t>Tổng số tiền công đoàn đang quản lý (nghìn đồng)</t>
  </si>
  <si>
    <t>Số kinh phí nhà nước cấp cho xây dựng (nghìn đồng)</t>
  </si>
  <si>
    <t>Số nhà giáo NLĐ được đóng BH Y tế</t>
  </si>
  <si>
    <t>Kết quả quyên góp ủng hộ</t>
  </si>
  <si>
    <t>Tổng số tiền ủng hộ địa phương khác (nghìn đồng)</t>
  </si>
  <si>
    <t>Biểu 1. TỔNG HỢP SỐ LIỆU VỀ NHÀ GIÁO, NGƯỜI LAO ĐỘNG</t>
  </si>
  <si>
    <t>GS-TS, PGS-TS</t>
  </si>
  <si>
    <t xml:space="preserve">Tổng số </t>
  </si>
  <si>
    <t>Bồi dưỡng, nâng cao trình độ lý luận chính trị</t>
  </si>
  <si>
    <t>Học tập nâng cao trình độ chuyên môn, nghiệp vụ</t>
  </si>
  <si>
    <t>Tổng số đoàn viên công đoàn tham gia</t>
  </si>
  <si>
    <t>Đề tài, sáng kiến cải tiến kỹ thuật</t>
  </si>
  <si>
    <t>Số tiền và hiện vật quy ra tiền đã phụng dưỡng (nghìn đồng)</t>
  </si>
  <si>
    <t>Tên đơn vị</t>
  </si>
  <si>
    <t>Cao Bằng</t>
  </si>
  <si>
    <t>Thái Bình</t>
  </si>
  <si>
    <t>Hà Nội</t>
  </si>
  <si>
    <t>Hồ Chí Minh</t>
  </si>
  <si>
    <t>Hải Phòng</t>
  </si>
  <si>
    <t>Đà Nẵng</t>
  </si>
  <si>
    <t xml:space="preserve">Cần Thơ </t>
  </si>
  <si>
    <t>An Giang</t>
  </si>
  <si>
    <t>Bà Rịa VT</t>
  </si>
  <si>
    <t>Bạc Liêu</t>
  </si>
  <si>
    <t>Bắc Cạn</t>
  </si>
  <si>
    <t>Bắc Giang</t>
  </si>
  <si>
    <t>Bắc Ninh</t>
  </si>
  <si>
    <t>Bình Dương</t>
  </si>
  <si>
    <t>Bình Định</t>
  </si>
  <si>
    <t>Bình Phước</t>
  </si>
  <si>
    <t>Bình Thuận</t>
  </si>
  <si>
    <t>Bến Tre</t>
  </si>
  <si>
    <t>Cà Mau</t>
  </si>
  <si>
    <t>Đăk Lắc</t>
  </si>
  <si>
    <t xml:space="preserve">Đăk Nông </t>
  </si>
  <si>
    <t xml:space="preserve">Điện Biên </t>
  </si>
  <si>
    <t>Đồng Nai</t>
  </si>
  <si>
    <t>Đồng Tháp</t>
  </si>
  <si>
    <t>Gia Lai</t>
  </si>
  <si>
    <t>Hà Nam</t>
  </si>
  <si>
    <t>Hà Tĩnh</t>
  </si>
  <si>
    <t>Hà Giang</t>
  </si>
  <si>
    <t>Hậu Giang</t>
  </si>
  <si>
    <t>Hải Dương</t>
  </si>
  <si>
    <t>Hòa Bình</t>
  </si>
  <si>
    <t>Hưng Yên</t>
  </si>
  <si>
    <t>Khánh Hòa</t>
  </si>
  <si>
    <t>Kiên Giang</t>
  </si>
  <si>
    <t>Kon Tum</t>
  </si>
  <si>
    <t>Lai Châu</t>
  </si>
  <si>
    <t>Lâm Đồng</t>
  </si>
  <si>
    <t>Lạng Sơn</t>
  </si>
  <si>
    <t>Lào Cai</t>
  </si>
  <si>
    <t>Long An</t>
  </si>
  <si>
    <t>Nam Định</t>
  </si>
  <si>
    <t>Nghệ An</t>
  </si>
  <si>
    <t>Ninh Bình</t>
  </si>
  <si>
    <t>Ninh Thuận</t>
  </si>
  <si>
    <t>Phú Thọ</t>
  </si>
  <si>
    <t>Phú Yên</t>
  </si>
  <si>
    <t>Quảng Bình</t>
  </si>
  <si>
    <t>Quảng Nam</t>
  </si>
  <si>
    <t>Quảng Ngãi</t>
  </si>
  <si>
    <t>Quảng Ninh</t>
  </si>
  <si>
    <t>Quảng Trị</t>
  </si>
  <si>
    <t>Sóc Trăng</t>
  </si>
  <si>
    <t>Sơn La</t>
  </si>
  <si>
    <t>Tây Ninh</t>
  </si>
  <si>
    <t xml:space="preserve">Thái Nguyên </t>
  </si>
  <si>
    <t>Thanh Hóa</t>
  </si>
  <si>
    <t>Thừa Thiên Huế</t>
  </si>
  <si>
    <t>Tiền Giang</t>
  </si>
  <si>
    <t>Trà Vinh</t>
  </si>
  <si>
    <t>Tuyên Quang</t>
  </si>
  <si>
    <t>Vĩnh Long</t>
  </si>
  <si>
    <t>Vĩnh Phúc</t>
  </si>
  <si>
    <t>Yên Bái</t>
  </si>
  <si>
    <t>TT</t>
  </si>
  <si>
    <t>91,6%</t>
  </si>
  <si>
    <t>8,4%</t>
  </si>
  <si>
    <t>7,07</t>
  </si>
  <si>
    <t>1.412</t>
  </si>
  <si>
    <t>`568</t>
  </si>
  <si>
    <t>24.500.000</t>
  </si>
  <si>
    <t>4.350.000</t>
  </si>
  <si>
    <t>7/9</t>
  </si>
  <si>
    <t>1mới, 3chưa xếp loại</t>
  </si>
  <si>
    <t>2.500.000</t>
  </si>
  <si>
    <t>23.440</t>
  </si>
  <si>
    <t>13.890</t>
  </si>
  <si>
    <t>17.286</t>
  </si>
  <si>
    <t>1.428</t>
  </si>
  <si>
    <t>22.861</t>
  </si>
  <si>
    <t>13.287</t>
  </si>
  <si>
    <t>1.560</t>
  </si>
  <si>
    <t>12.626</t>
  </si>
  <si>
    <t>7.039</t>
  </si>
  <si>
    <t>1.379</t>
  </si>
  <si>
    <t>1.080</t>
  </si>
  <si>
    <t>691</t>
  </si>
  <si>
    <t>1.064</t>
  </si>
  <si>
    <t>1.450</t>
  </si>
  <si>
    <t>15.420</t>
  </si>
  <si>
    <t>1.762</t>
  </si>
  <si>
    <t>3.517</t>
  </si>
  <si>
    <t>1.890</t>
  </si>
  <si>
    <t>13.230</t>
  </si>
  <si>
    <t>15.668</t>
  </si>
  <si>
    <t>01</t>
  </si>
  <si>
    <r>
      <t> </t>
    </r>
    <r>
      <rPr>
        <sz val="12"/>
        <color indexed="8"/>
        <rFont val="Times New Roman"/>
        <family val="1"/>
      </rPr>
      <t>19.922</t>
    </r>
  </si>
  <si>
    <t> 14034</t>
  </si>
  <si>
    <t> 155</t>
  </si>
  <si>
    <t> 16767</t>
  </si>
  <si>
    <t> 11505</t>
  </si>
  <si>
    <t> 0</t>
  </si>
  <si>
    <t> 213</t>
  </si>
  <si>
    <t> 671</t>
  </si>
  <si>
    <t> 354</t>
  </si>
  <si>
    <t> 62</t>
  </si>
  <si>
    <t> 14</t>
  </si>
  <si>
    <t> 618</t>
  </si>
  <si>
    <t> 19.570</t>
  </si>
  <si>
    <t> 13876</t>
  </si>
  <si>
    <t> 305</t>
  </si>
  <si>
    <t> 4045</t>
  </si>
  <si>
    <t> 195</t>
  </si>
  <si>
    <t> 294</t>
  </si>
  <si>
    <t> 156</t>
  </si>
  <si>
    <t> 02</t>
  </si>
  <si>
    <t> 348</t>
  </si>
  <si>
    <t> 1073</t>
  </si>
  <si>
    <t> 215</t>
  </si>
  <si>
    <t> 8</t>
  </si>
  <si>
    <t> 5</t>
  </si>
  <si>
    <t> 9</t>
  </si>
  <si>
    <t> 6</t>
  </si>
  <si>
    <t> 3</t>
  </si>
  <si>
    <t> 7</t>
  </si>
  <si>
    <t> 1</t>
  </si>
  <si>
    <t> 04</t>
  </si>
  <si>
    <t> 21</t>
  </si>
  <si>
    <t>17.62</t>
  </si>
  <si>
    <t xml:space="preserve"> </t>
  </si>
  <si>
    <t>17.780</t>
  </si>
  <si>
    <t>14.264</t>
  </si>
  <si>
    <t>215</t>
  </si>
  <si>
    <t>15.883</t>
  </si>
  <si>
    <t>13.154</t>
  </si>
  <si>
    <t>0</t>
  </si>
  <si>
    <t>7</t>
  </si>
  <si>
    <t>6</t>
  </si>
  <si>
    <t>785</t>
  </si>
  <si>
    <t>466</t>
  </si>
  <si>
    <t>1.335</t>
  </si>
  <si>
    <t>906</t>
  </si>
  <si>
    <t>44</t>
  </si>
  <si>
    <t>8</t>
  </si>
  <si>
    <t>438</t>
  </si>
  <si>
    <t>17.565</t>
  </si>
  <si>
    <t>336</t>
  </si>
  <si>
    <t>290</t>
  </si>
  <si>
    <t>310</t>
  </si>
  <si>
    <t>7.439</t>
  </si>
  <si>
    <t>4.627</t>
  </si>
  <si>
    <t>1.041</t>
  </si>
  <si>
    <t>817</t>
  </si>
  <si>
    <t>3</t>
  </si>
  <si>
    <t>1</t>
  </si>
  <si>
    <t>1.037</t>
  </si>
  <si>
    <t>816</t>
  </si>
  <si>
    <t>5</t>
  </si>
  <si>
    <t>114</t>
  </si>
  <si>
    <t>95</t>
  </si>
  <si>
    <t>551</t>
  </si>
  <si>
    <t>4</t>
  </si>
  <si>
    <t>600</t>
  </si>
  <si>
    <t>2</t>
  </si>
  <si>
    <t>550</t>
  </si>
  <si>
    <t>375</t>
  </si>
  <si>
    <t>338</t>
  </si>
  <si>
    <t>170</t>
  </si>
  <si>
    <t>37</t>
  </si>
  <si>
    <t>18</t>
  </si>
  <si>
    <t>13.109</t>
  </si>
  <si>
    <t>36</t>
  </si>
  <si>
    <t> 1,1</t>
  </si>
  <si>
    <t> 53</t>
  </si>
  <si>
    <t>Phụ lục 2b: CĐGD các tỉnh, TP</t>
  </si>
  <si>
    <t xml:space="preserve">KẾT QỦA HOẠT ĐỘNG CÔNG ĐOÀN NĂM HỌC 2014 - 2015 </t>
  </si>
  <si>
    <t xml:space="preserve">Cộng: </t>
  </si>
  <si>
    <t>NGNLĐ có trình độ lý luận chính trị từ trung cấp trở lên</t>
  </si>
  <si>
    <t>NGNLĐ các trường ngoài CL</t>
  </si>
  <si>
    <t>(tính đến thời điểm 15/6/2015)</t>
  </si>
  <si>
    <t>TS CĐCS trực thuộc CĐGD huyện và tương đương</t>
  </si>
  <si>
    <t>Cán bộ CĐ chuyên trách</t>
  </si>
  <si>
    <t>TT Huế</t>
  </si>
  <si>
    <t>Hoạt động VHVN, TDTT</t>
  </si>
  <si>
    <t>Cộng:</t>
  </si>
  <si>
    <t>Số cuộc Hội diễn VN, TDTT do CĐ chủ trì hoặc PH tổ chức</t>
  </si>
  <si>
    <t>Tổng số ĐV công đoàn tham gia</t>
  </si>
  <si>
    <t>Tổng số CBCĐ không chuyên trách</t>
  </si>
  <si>
    <t>Tổng số CBCĐ chuyên trách</t>
  </si>
  <si>
    <t>TS lớp bồi dưỡng CBCĐ</t>
  </si>
  <si>
    <t>Tuyên truyền, phổ biến GDPL</t>
  </si>
  <si>
    <t>TS đề tài, SKKN được nghiệm thu</t>
  </si>
  <si>
    <t>Khen thưởng cấp TLĐ</t>
  </si>
  <si>
    <t>Cấp tỉnh, TP/ Bộ, ngành TW/TLĐ</t>
  </si>
  <si>
    <t>Khen thưởng cấp CĐGDVN</t>
  </si>
  <si>
    <t>Phụng dưỡng Mẹ Việt Nam anh hùng</t>
  </si>
  <si>
    <t>Số đơn KN,TC đã được GQ</t>
  </si>
  <si>
    <t xml:space="preserve">Số nhà giáo NLĐ chưa được đóng BHXH BHYT BHTT </t>
  </si>
  <si>
    <t>42/43</t>
  </si>
  <si>
    <t>Tỉ lệ so với nữ NGNLĐ (%)</t>
  </si>
  <si>
    <t>41/43</t>
  </si>
  <si>
    <t> 6.650</t>
  </si>
  <si>
    <t> 366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</si>
</sst>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_(* #,##0_);_(* \(#,##0\);_(* &quot;-&quot;??_);_(@_)"/>
    <numFmt numFmtId="170" formatCode="#,##0\ _₫;[Red]#,##0\ _₫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.VnTime"/>
      <family val="2"/>
    </font>
    <font>
      <sz val="11"/>
      <color indexed="57"/>
      <name val="Times New Roman"/>
      <family val="1"/>
    </font>
    <font>
      <sz val="11"/>
      <name val="Arial"/>
      <family val="2"/>
    </font>
    <font>
      <sz val="11"/>
      <color indexed="53"/>
      <name val="Times New Roman"/>
      <family val="1"/>
    </font>
    <font>
      <b/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.VnTime"/>
      <family val="2"/>
    </font>
    <font>
      <sz val="9"/>
      <color indexed="8"/>
      <name val="Calibri"/>
      <family val="2"/>
    </font>
    <font>
      <sz val="9"/>
      <name val="Times New Roman"/>
      <family val="1"/>
    </font>
    <font>
      <b/>
      <sz val="9"/>
      <color indexed="8"/>
      <name val="Calibri"/>
      <family val="2"/>
    </font>
    <font>
      <sz val="9"/>
      <name val="Arial"/>
      <family val="2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56" fillId="26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3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169" fontId="2" fillId="0" borderId="0" xfId="42" applyNumberFormat="1" applyFont="1" applyAlignment="1">
      <alignment/>
    </xf>
    <xf numFmtId="0" fontId="2" fillId="0" borderId="0" xfId="62" applyFont="1">
      <alignment/>
      <protection/>
    </xf>
    <xf numFmtId="3" fontId="2" fillId="0" borderId="0" xfId="0" applyNumberFormat="1" applyFont="1" applyAlignment="1">
      <alignment/>
    </xf>
    <xf numFmtId="0" fontId="2" fillId="0" borderId="14" xfId="0" applyFont="1" applyBorder="1" applyAlignment="1">
      <alignment horizontal="left"/>
    </xf>
    <xf numFmtId="170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57" applyFont="1">
      <alignment/>
      <protection/>
    </xf>
    <xf numFmtId="0" fontId="2" fillId="0" borderId="1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170" fontId="2" fillId="0" borderId="0" xfId="0" applyNumberFormat="1" applyFont="1" applyAlignment="1">
      <alignment horizontal="left"/>
    </xf>
    <xf numFmtId="0" fontId="2" fillId="0" borderId="12" xfId="0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170" fontId="2" fillId="0" borderId="12" xfId="0" applyNumberFormat="1" applyFont="1" applyBorder="1" applyAlignment="1">
      <alignment horizontal="left"/>
    </xf>
    <xf numFmtId="0" fontId="2" fillId="0" borderId="0" xfId="59" applyFont="1" applyBorder="1" applyAlignment="1">
      <alignment horizontal="left"/>
      <protection/>
    </xf>
    <xf numFmtId="0" fontId="1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69" fontId="2" fillId="0" borderId="0" xfId="42" applyNumberFormat="1" applyFont="1" applyAlignment="1">
      <alignment horizontal="left"/>
    </xf>
    <xf numFmtId="3" fontId="2" fillId="0" borderId="0" xfId="0" applyNumberFormat="1" applyFont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/>
    </xf>
    <xf numFmtId="3" fontId="2" fillId="0" borderId="14" xfId="0" applyNumberFormat="1" applyFont="1" applyBorder="1" applyAlignment="1" quotePrefix="1">
      <alignment horizontal="right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top" wrapText="1"/>
    </xf>
    <xf numFmtId="3" fontId="2" fillId="0" borderId="14" xfId="42" applyNumberFormat="1" applyFont="1" applyBorder="1" applyAlignment="1">
      <alignment horizontal="right" vertical="center"/>
    </xf>
    <xf numFmtId="3" fontId="2" fillId="32" borderId="14" xfId="0" applyNumberFormat="1" applyFont="1" applyFill="1" applyBorder="1" applyAlignment="1">
      <alignment horizontal="right" vertical="center"/>
    </xf>
    <xf numFmtId="3" fontId="2" fillId="0" borderId="14" xfId="57" applyNumberFormat="1" applyFont="1" applyBorder="1" applyAlignment="1">
      <alignment horizontal="right"/>
      <protection/>
    </xf>
    <xf numFmtId="3" fontId="2" fillId="0" borderId="14" xfId="62" applyNumberFormat="1" applyFont="1" applyBorder="1" applyAlignment="1">
      <alignment horizontal="right"/>
      <protection/>
    </xf>
    <xf numFmtId="3" fontId="7" fillId="0" borderId="14" xfId="0" applyNumberFormat="1" applyFont="1" applyBorder="1" applyAlignment="1">
      <alignment horizontal="right" vertical="top" wrapText="1"/>
    </xf>
    <xf numFmtId="3" fontId="7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10" fillId="0" borderId="14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/>
    </xf>
    <xf numFmtId="0" fontId="17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170" fontId="4" fillId="0" borderId="0" xfId="0" applyNumberFormat="1" applyFont="1" applyAlignment="1">
      <alignment horizontal="left"/>
    </xf>
    <xf numFmtId="170" fontId="4" fillId="0" borderId="0" xfId="0" applyNumberFormat="1" applyFont="1" applyAlignment="1">
      <alignment/>
    </xf>
    <xf numFmtId="0" fontId="60" fillId="0" borderId="0" xfId="0" applyFont="1" applyAlignment="1">
      <alignment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 quotePrefix="1">
      <alignment horizontal="right" vertical="center" wrapText="1"/>
    </xf>
    <xf numFmtId="3" fontId="4" fillId="0" borderId="14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18" fillId="0" borderId="14" xfId="0" applyNumberFormat="1" applyFont="1" applyBorder="1" applyAlignment="1">
      <alignment horizontal="right" vertical="top" wrapText="1"/>
    </xf>
    <xf numFmtId="3" fontId="4" fillId="0" borderId="14" xfId="0" applyNumberFormat="1" applyFont="1" applyBorder="1" applyAlignment="1" quotePrefix="1">
      <alignment horizontal="right"/>
    </xf>
    <xf numFmtId="3" fontId="4" fillId="0" borderId="14" xfId="58" applyNumberFormat="1" applyFont="1" applyBorder="1" applyAlignment="1">
      <alignment horizontal="right"/>
      <protection/>
    </xf>
    <xf numFmtId="3" fontId="4" fillId="0" borderId="14" xfId="58" applyNumberFormat="1" applyFont="1" applyFill="1" applyBorder="1" applyAlignment="1">
      <alignment horizontal="right"/>
      <protection/>
    </xf>
    <xf numFmtId="3" fontId="4" fillId="0" borderId="14" xfId="0" applyNumberFormat="1" applyFont="1" applyBorder="1" applyAlignment="1">
      <alignment horizontal="right" vertical="top" wrapText="1"/>
    </xf>
    <xf numFmtId="3" fontId="20" fillId="0" borderId="14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0" fontId="21" fillId="0" borderId="10" xfId="0" applyFont="1" applyBorder="1" applyAlignment="1">
      <alignment/>
    </xf>
    <xf numFmtId="0" fontId="16" fillId="0" borderId="10" xfId="0" applyFont="1" applyBorder="1" applyAlignment="1">
      <alignment/>
    </xf>
    <xf numFmtId="3" fontId="16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3" fontId="11" fillId="0" borderId="14" xfId="0" applyNumberFormat="1" applyFont="1" applyBorder="1" applyAlignment="1">
      <alignment horizontal="right" vertical="top" wrapText="1"/>
    </xf>
    <xf numFmtId="3" fontId="2" fillId="0" borderId="14" xfId="59" applyNumberFormat="1" applyFont="1" applyBorder="1" applyAlignment="1">
      <alignment horizontal="right"/>
      <protection/>
    </xf>
    <xf numFmtId="3" fontId="10" fillId="0" borderId="14" xfId="59" applyNumberFormat="1" applyFont="1" applyBorder="1" applyAlignment="1">
      <alignment horizontal="right"/>
      <protection/>
    </xf>
    <xf numFmtId="3" fontId="12" fillId="0" borderId="14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3" fontId="4" fillId="0" borderId="14" xfId="60" applyNumberFormat="1" applyFont="1" applyBorder="1" applyAlignment="1">
      <alignment horizontal="right"/>
      <protection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5" fillId="0" borderId="10" xfId="0" applyFont="1" applyBorder="1" applyAlignment="1">
      <alignment horizontal="left"/>
    </xf>
    <xf numFmtId="3" fontId="14" fillId="0" borderId="14" xfId="0" applyNumberFormat="1" applyFont="1" applyBorder="1" applyAlignment="1">
      <alignment horizontal="right"/>
    </xf>
    <xf numFmtId="3" fontId="2" fillId="0" borderId="14" xfId="61" applyNumberFormat="1" applyFont="1" applyBorder="1" applyAlignment="1">
      <alignment horizontal="right"/>
      <protection/>
    </xf>
    <xf numFmtId="3" fontId="2" fillId="0" borderId="14" xfId="42" applyNumberFormat="1" applyFont="1" applyBorder="1" applyAlignment="1">
      <alignment horizontal="right"/>
    </xf>
    <xf numFmtId="0" fontId="60" fillId="0" borderId="0" xfId="0" applyFont="1" applyAlignment="1">
      <alignment horizontal="left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4" xfId="62" applyNumberFormat="1" applyFont="1" applyBorder="1" applyAlignment="1">
      <alignment horizontal="right"/>
      <protection/>
    </xf>
    <xf numFmtId="3" fontId="4" fillId="0" borderId="14" xfId="42" applyNumberFormat="1" applyFont="1" applyBorder="1" applyAlignment="1">
      <alignment horizontal="right"/>
    </xf>
    <xf numFmtId="3" fontId="24" fillId="0" borderId="14" xfId="0" applyNumberFormat="1" applyFont="1" applyBorder="1" applyAlignment="1">
      <alignment horizontal="right"/>
    </xf>
    <xf numFmtId="3" fontId="24" fillId="0" borderId="14" xfId="42" applyNumberFormat="1" applyFont="1" applyBorder="1" applyAlignment="1">
      <alignment horizontal="right"/>
    </xf>
    <xf numFmtId="3" fontId="24" fillId="0" borderId="10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"/>
    </xf>
    <xf numFmtId="3" fontId="2" fillId="32" borderId="14" xfId="0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left"/>
    </xf>
    <xf numFmtId="3" fontId="2" fillId="0" borderId="14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0" fontId="2" fillId="0" borderId="14" xfId="0" applyFont="1" applyBorder="1" applyAlignment="1">
      <alignment wrapText="1"/>
    </xf>
    <xf numFmtId="3" fontId="6" fillId="0" borderId="14" xfId="0" applyNumberFormat="1" applyFont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3" fontId="2" fillId="0" borderId="14" xfId="57" applyNumberFormat="1" applyFont="1" applyFill="1" applyBorder="1" applyAlignment="1">
      <alignment horizontal="right"/>
      <protection/>
    </xf>
    <xf numFmtId="3" fontId="2" fillId="0" borderId="14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14" xfId="0" applyFont="1" applyBorder="1" applyAlignment="1">
      <alignment horizontal="right" wrapText="1"/>
    </xf>
    <xf numFmtId="3" fontId="2" fillId="32" borderId="14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 horizontal="right"/>
    </xf>
    <xf numFmtId="3" fontId="4" fillId="33" borderId="14" xfId="0" applyNumberFormat="1" applyFont="1" applyFill="1" applyBorder="1" applyAlignment="1">
      <alignment horizontal="right"/>
    </xf>
    <xf numFmtId="3" fontId="4" fillId="33" borderId="14" xfId="0" applyNumberFormat="1" applyFont="1" applyFill="1" applyBorder="1" applyAlignment="1">
      <alignment horizontal="right" vertical="center"/>
    </xf>
    <xf numFmtId="3" fontId="2" fillId="33" borderId="14" xfId="0" applyNumberFormat="1" applyFont="1" applyFill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3" fontId="2" fillId="0" borderId="17" xfId="42" applyNumberFormat="1" applyFont="1" applyBorder="1" applyAlignment="1">
      <alignment horizontal="right" vertical="center"/>
    </xf>
    <xf numFmtId="3" fontId="4" fillId="33" borderId="18" xfId="0" applyNumberFormat="1" applyFont="1" applyFill="1" applyBorder="1" applyAlignment="1">
      <alignment horizontal="right"/>
    </xf>
    <xf numFmtId="3" fontId="2" fillId="32" borderId="18" xfId="0" applyNumberFormat="1" applyFont="1" applyFill="1" applyBorder="1" applyAlignment="1">
      <alignment horizontal="right"/>
    </xf>
    <xf numFmtId="3" fontId="5" fillId="0" borderId="18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61" fillId="0" borderId="14" xfId="0" applyNumberFormat="1" applyFont="1" applyBorder="1" applyAlignment="1">
      <alignment/>
    </xf>
    <xf numFmtId="3" fontId="62" fillId="0" borderId="14" xfId="0" applyNumberFormat="1" applyFont="1" applyBorder="1" applyAlignment="1">
      <alignment horizontal="right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16" fillId="0" borderId="0" xfId="0" applyFont="1" applyAlignment="1">
      <alignment horizontal="left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23" fillId="0" borderId="10" xfId="0" applyFont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rmal_Sheet3" xfId="59"/>
    <cellStyle name="Normal_Sheet4" xfId="60"/>
    <cellStyle name="Normal_Sheet5" xfId="61"/>
    <cellStyle name="Normal_Sheet6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47625</xdr:colOff>
      <xdr:row>19</xdr:row>
      <xdr:rowOff>152400</xdr:rowOff>
    </xdr:from>
    <xdr:to>
      <xdr:col>47</xdr:col>
      <xdr:colOff>333375</xdr:colOff>
      <xdr:row>24</xdr:row>
      <xdr:rowOff>123825</xdr:rowOff>
    </xdr:to>
    <xdr:sp>
      <xdr:nvSpPr>
        <xdr:cNvPr id="1" name="Oval 1"/>
        <xdr:cNvSpPr>
          <a:spLocks/>
        </xdr:cNvSpPr>
      </xdr:nvSpPr>
      <xdr:spPr>
        <a:xfrm>
          <a:off x="21897975" y="4543425"/>
          <a:ext cx="895350" cy="7334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62</xdr:col>
      <xdr:colOff>38100</xdr:colOff>
      <xdr:row>14</xdr:row>
      <xdr:rowOff>152400</xdr:rowOff>
    </xdr:from>
    <xdr:to>
      <xdr:col>63</xdr:col>
      <xdr:colOff>342900</xdr:colOff>
      <xdr:row>19</xdr:row>
      <xdr:rowOff>114300</xdr:rowOff>
    </xdr:to>
    <xdr:sp>
      <xdr:nvSpPr>
        <xdr:cNvPr id="2" name="Oval 2"/>
        <xdr:cNvSpPr>
          <a:spLocks/>
        </xdr:cNvSpPr>
      </xdr:nvSpPr>
      <xdr:spPr>
        <a:xfrm>
          <a:off x="31642050" y="3781425"/>
          <a:ext cx="914400" cy="723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50</xdr:col>
      <xdr:colOff>104775</xdr:colOff>
      <xdr:row>15</xdr:row>
      <xdr:rowOff>123825</xdr:rowOff>
    </xdr:from>
    <xdr:to>
      <xdr:col>51</xdr:col>
      <xdr:colOff>409575</xdr:colOff>
      <xdr:row>20</xdr:row>
      <xdr:rowOff>85725</xdr:rowOff>
    </xdr:to>
    <xdr:sp>
      <xdr:nvSpPr>
        <xdr:cNvPr id="3" name="Oval 3"/>
        <xdr:cNvSpPr>
          <a:spLocks/>
        </xdr:cNvSpPr>
      </xdr:nvSpPr>
      <xdr:spPr>
        <a:xfrm>
          <a:off x="24393525" y="3905250"/>
          <a:ext cx="914400" cy="723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50</xdr:col>
      <xdr:colOff>123825</xdr:colOff>
      <xdr:row>7</xdr:row>
      <xdr:rowOff>66675</xdr:rowOff>
    </xdr:from>
    <xdr:to>
      <xdr:col>51</xdr:col>
      <xdr:colOff>428625</xdr:colOff>
      <xdr:row>10</xdr:row>
      <xdr:rowOff>0</xdr:rowOff>
    </xdr:to>
    <xdr:sp>
      <xdr:nvSpPr>
        <xdr:cNvPr id="4" name="Oval 4"/>
        <xdr:cNvSpPr>
          <a:spLocks/>
        </xdr:cNvSpPr>
      </xdr:nvSpPr>
      <xdr:spPr>
        <a:xfrm>
          <a:off x="24412575" y="2209800"/>
          <a:ext cx="914400" cy="7715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561975</xdr:colOff>
      <xdr:row>15</xdr:row>
      <xdr:rowOff>28575</xdr:rowOff>
    </xdr:from>
    <xdr:to>
      <xdr:col>34</xdr:col>
      <xdr:colOff>257175</xdr:colOff>
      <xdr:row>19</xdr:row>
      <xdr:rowOff>152400</xdr:rowOff>
    </xdr:to>
    <xdr:sp>
      <xdr:nvSpPr>
        <xdr:cNvPr id="5" name="Oval 5"/>
        <xdr:cNvSpPr>
          <a:spLocks/>
        </xdr:cNvSpPr>
      </xdr:nvSpPr>
      <xdr:spPr>
        <a:xfrm>
          <a:off x="13877925" y="3810000"/>
          <a:ext cx="914400" cy="7334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114300</xdr:colOff>
      <xdr:row>17</xdr:row>
      <xdr:rowOff>152400</xdr:rowOff>
    </xdr:from>
    <xdr:to>
      <xdr:col>37</xdr:col>
      <xdr:colOff>419100</xdr:colOff>
      <xdr:row>22</xdr:row>
      <xdr:rowOff>123825</xdr:rowOff>
    </xdr:to>
    <xdr:sp>
      <xdr:nvSpPr>
        <xdr:cNvPr id="6" name="Oval 6"/>
        <xdr:cNvSpPr>
          <a:spLocks/>
        </xdr:cNvSpPr>
      </xdr:nvSpPr>
      <xdr:spPr>
        <a:xfrm>
          <a:off x="15868650" y="4238625"/>
          <a:ext cx="914400" cy="7334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466725</xdr:colOff>
      <xdr:row>17</xdr:row>
      <xdr:rowOff>9525</xdr:rowOff>
    </xdr:from>
    <xdr:to>
      <xdr:col>40</xdr:col>
      <xdr:colOff>161925</xdr:colOff>
      <xdr:row>21</xdr:row>
      <xdr:rowOff>152400</xdr:rowOff>
    </xdr:to>
    <xdr:sp>
      <xdr:nvSpPr>
        <xdr:cNvPr id="7" name="Oval 7"/>
        <xdr:cNvSpPr>
          <a:spLocks/>
        </xdr:cNvSpPr>
      </xdr:nvSpPr>
      <xdr:spPr>
        <a:xfrm>
          <a:off x="17440275" y="4095750"/>
          <a:ext cx="914400" cy="7524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342900</xdr:colOff>
      <xdr:row>18</xdr:row>
      <xdr:rowOff>66675</xdr:rowOff>
    </xdr:from>
    <xdr:to>
      <xdr:col>43</xdr:col>
      <xdr:colOff>38100</xdr:colOff>
      <xdr:row>23</xdr:row>
      <xdr:rowOff>28575</xdr:rowOff>
    </xdr:to>
    <xdr:sp>
      <xdr:nvSpPr>
        <xdr:cNvPr id="8" name="Oval 8"/>
        <xdr:cNvSpPr>
          <a:spLocks/>
        </xdr:cNvSpPr>
      </xdr:nvSpPr>
      <xdr:spPr>
        <a:xfrm>
          <a:off x="19145250" y="4305300"/>
          <a:ext cx="914400" cy="723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419100</xdr:colOff>
      <xdr:row>14</xdr:row>
      <xdr:rowOff>142875</xdr:rowOff>
    </xdr:from>
    <xdr:to>
      <xdr:col>43</xdr:col>
      <xdr:colOff>209550</xdr:colOff>
      <xdr:row>23</xdr:row>
      <xdr:rowOff>66675</xdr:rowOff>
    </xdr:to>
    <xdr:sp>
      <xdr:nvSpPr>
        <xdr:cNvPr id="9" name="Oval 9"/>
        <xdr:cNvSpPr>
          <a:spLocks/>
        </xdr:cNvSpPr>
      </xdr:nvSpPr>
      <xdr:spPr>
        <a:xfrm>
          <a:off x="19221450" y="3771900"/>
          <a:ext cx="1009650" cy="1295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95250</xdr:rowOff>
    </xdr:from>
    <xdr:to>
      <xdr:col>2</xdr:col>
      <xdr:colOff>28575</xdr:colOff>
      <xdr:row>20</xdr:row>
      <xdr:rowOff>161925</xdr:rowOff>
    </xdr:to>
    <xdr:sp>
      <xdr:nvSpPr>
        <xdr:cNvPr id="1" name="Oval 1"/>
        <xdr:cNvSpPr>
          <a:spLocks/>
        </xdr:cNvSpPr>
      </xdr:nvSpPr>
      <xdr:spPr>
        <a:xfrm>
          <a:off x="1152525" y="5038725"/>
          <a:ext cx="28575" cy="66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&#7875;u%20m&#7851;u%20b&#225;o%20c&#225;o%20nam%20hoc%202014-2015(khoi%20truc%20thuoc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i&#7875;u%20m&#7851;u%20b&#225;o%20c&#225;o%20nam%20hoc%202014-2015(khoi%20qu&#7853;n%20huy&#7879;n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1"/>
      <sheetName val="M2"/>
      <sheetName val="M3"/>
      <sheetName val="M4"/>
      <sheetName val="M5"/>
      <sheetName val="M6."/>
      <sheetName val="M7"/>
      <sheetName val="M8"/>
      <sheetName val="Sheet1"/>
    </sheetNames>
    <sheetDataSet>
      <sheetData sheetId="0">
        <row r="81">
          <cell r="D81">
            <v>862</v>
          </cell>
          <cell r="E81">
            <v>3536</v>
          </cell>
          <cell r="F81">
            <v>2677</v>
          </cell>
          <cell r="G81">
            <v>0</v>
          </cell>
          <cell r="H81">
            <v>0</v>
          </cell>
          <cell r="I81">
            <v>8</v>
          </cell>
          <cell r="J81">
            <v>5</v>
          </cell>
          <cell r="K81">
            <v>749</v>
          </cell>
          <cell r="L81">
            <v>425</v>
          </cell>
          <cell r="M81">
            <v>317</v>
          </cell>
          <cell r="N81">
            <v>241</v>
          </cell>
        </row>
      </sheetData>
      <sheetData sheetId="1">
        <row r="79">
          <cell r="F79">
            <v>3100</v>
          </cell>
          <cell r="G79">
            <v>28</v>
          </cell>
          <cell r="H79">
            <v>21</v>
          </cell>
          <cell r="I79">
            <v>-33</v>
          </cell>
          <cell r="J79">
            <v>1613</v>
          </cell>
          <cell r="K79">
            <v>1015</v>
          </cell>
          <cell r="L79">
            <v>142</v>
          </cell>
          <cell r="M79">
            <v>81</v>
          </cell>
          <cell r="N79">
            <v>388</v>
          </cell>
          <cell r="O79">
            <v>249</v>
          </cell>
          <cell r="P79">
            <v>5</v>
          </cell>
          <cell r="Q79">
            <v>4</v>
          </cell>
          <cell r="R79">
            <v>383</v>
          </cell>
          <cell r="S79">
            <v>245</v>
          </cell>
        </row>
      </sheetData>
      <sheetData sheetId="2">
        <row r="78">
          <cell r="C78">
            <v>5</v>
          </cell>
          <cell r="D78">
            <v>86</v>
          </cell>
          <cell r="E78">
            <v>124</v>
          </cell>
          <cell r="F78">
            <v>16</v>
          </cell>
          <cell r="G78">
            <v>2</v>
          </cell>
          <cell r="I78">
            <v>383</v>
          </cell>
          <cell r="J78">
            <v>119</v>
          </cell>
          <cell r="K78">
            <v>4311</v>
          </cell>
          <cell r="L78">
            <v>160</v>
          </cell>
          <cell r="M78">
            <v>4295</v>
          </cell>
        </row>
      </sheetData>
      <sheetData sheetId="3">
        <row r="79">
          <cell r="B79">
            <v>1366</v>
          </cell>
          <cell r="D79">
            <v>618</v>
          </cell>
          <cell r="E79">
            <v>425</v>
          </cell>
          <cell r="F79">
            <v>31</v>
          </cell>
          <cell r="G79">
            <v>16</v>
          </cell>
          <cell r="J79">
            <v>5</v>
          </cell>
          <cell r="K79">
            <v>5</v>
          </cell>
          <cell r="L79">
            <v>0</v>
          </cell>
          <cell r="M79">
            <v>268</v>
          </cell>
          <cell r="Y79">
            <v>0</v>
          </cell>
        </row>
      </sheetData>
      <sheetData sheetId="4">
        <row r="75">
          <cell r="B75">
            <v>8</v>
          </cell>
          <cell r="H75">
            <v>0</v>
          </cell>
          <cell r="I75">
            <v>0</v>
          </cell>
        </row>
      </sheetData>
      <sheetData sheetId="5">
        <row r="77">
          <cell r="C77">
            <v>49</v>
          </cell>
          <cell r="D77">
            <v>545</v>
          </cell>
          <cell r="E77">
            <v>4078</v>
          </cell>
          <cell r="F77">
            <v>4098</v>
          </cell>
          <cell r="G77">
            <v>4078</v>
          </cell>
          <cell r="N77">
            <v>20</v>
          </cell>
          <cell r="O77">
            <v>157</v>
          </cell>
          <cell r="P77">
            <v>83</v>
          </cell>
          <cell r="Q77">
            <v>89</v>
          </cell>
          <cell r="S77">
            <v>2</v>
          </cell>
          <cell r="T77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1"/>
      <sheetName val="M2"/>
      <sheetName val="M3"/>
      <sheetName val="M4"/>
      <sheetName val="M5"/>
      <sheetName val="M6."/>
    </sheetNames>
    <sheetDataSet>
      <sheetData sheetId="0">
        <row r="26">
          <cell r="D26">
            <v>855</v>
          </cell>
          <cell r="E26">
            <v>18986</v>
          </cell>
          <cell r="F26">
            <v>16660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190</v>
          </cell>
          <cell r="L26">
            <v>144</v>
          </cell>
          <cell r="M26">
            <v>1953</v>
          </cell>
          <cell r="N26">
            <v>1527</v>
          </cell>
        </row>
      </sheetData>
      <sheetData sheetId="1">
        <row r="24">
          <cell r="F24">
            <v>20166</v>
          </cell>
          <cell r="G24">
            <v>470</v>
          </cell>
          <cell r="H24">
            <v>443</v>
          </cell>
          <cell r="I24">
            <v>132</v>
          </cell>
          <cell r="J24">
            <v>10290</v>
          </cell>
          <cell r="K24">
            <v>8733</v>
          </cell>
          <cell r="L24">
            <v>608</v>
          </cell>
          <cell r="M24">
            <v>496</v>
          </cell>
          <cell r="N24">
            <v>1885</v>
          </cell>
          <cell r="O24">
            <v>1623</v>
          </cell>
          <cell r="P24">
            <v>12</v>
          </cell>
          <cell r="Q24">
            <v>6</v>
          </cell>
          <cell r="R24">
            <v>2501</v>
          </cell>
          <cell r="S24">
            <v>2111</v>
          </cell>
        </row>
      </sheetData>
      <sheetData sheetId="2">
        <row r="23">
          <cell r="C23">
            <v>9</v>
          </cell>
          <cell r="D23">
            <v>756</v>
          </cell>
          <cell r="E23">
            <v>154</v>
          </cell>
          <cell r="F23">
            <v>3657</v>
          </cell>
          <cell r="G23">
            <v>145</v>
          </cell>
          <cell r="I23">
            <v>2305</v>
          </cell>
          <cell r="J23">
            <v>252</v>
          </cell>
          <cell r="K23">
            <v>13061</v>
          </cell>
          <cell r="L23">
            <v>195</v>
          </cell>
          <cell r="M23">
            <v>5150</v>
          </cell>
        </row>
      </sheetData>
      <sheetData sheetId="3">
        <row r="24">
          <cell r="B24">
            <v>4408</v>
          </cell>
          <cell r="D24">
            <v>1963</v>
          </cell>
          <cell r="E24">
            <v>1773</v>
          </cell>
          <cell r="F24">
            <v>75</v>
          </cell>
          <cell r="G24">
            <v>65</v>
          </cell>
          <cell r="J24">
            <v>13</v>
          </cell>
          <cell r="K24">
            <v>11</v>
          </cell>
          <cell r="L24">
            <v>4</v>
          </cell>
          <cell r="M24">
            <v>54</v>
          </cell>
          <cell r="Y24">
            <v>0</v>
          </cell>
        </row>
      </sheetData>
      <sheetData sheetId="4">
        <row r="20">
          <cell r="B20">
            <v>18</v>
          </cell>
          <cell r="H20">
            <v>0</v>
          </cell>
          <cell r="I20">
            <v>0</v>
          </cell>
        </row>
      </sheetData>
      <sheetData sheetId="5">
        <row r="22">
          <cell r="C22">
            <v>547</v>
          </cell>
          <cell r="D22">
            <v>8963</v>
          </cell>
          <cell r="E22">
            <v>20945</v>
          </cell>
          <cell r="F22">
            <v>21638</v>
          </cell>
          <cell r="G22">
            <v>18590</v>
          </cell>
          <cell r="N22">
            <v>36</v>
          </cell>
          <cell r="O22">
            <v>254</v>
          </cell>
          <cell r="P22">
            <v>85</v>
          </cell>
          <cell r="Q22">
            <v>247</v>
          </cell>
          <cell r="S22">
            <v>5</v>
          </cell>
          <cell r="T22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4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S14" sqref="S14"/>
    </sheetView>
  </sheetViews>
  <sheetFormatPr defaultColWidth="9.140625" defaultRowHeight="15"/>
  <cols>
    <col min="1" max="1" width="4.57421875" style="1" customWidth="1"/>
    <col min="2" max="2" width="14.7109375" style="1" customWidth="1"/>
    <col min="3" max="3" width="10.421875" style="1" customWidth="1"/>
    <col min="4" max="4" width="10.28125" style="1" customWidth="1"/>
    <col min="5" max="5" width="9.7109375" style="1" customWidth="1"/>
    <col min="6" max="6" width="10.00390625" style="1" customWidth="1"/>
    <col min="7" max="7" width="8.7109375" style="1" customWidth="1"/>
    <col min="8" max="8" width="7.7109375" style="1" customWidth="1"/>
    <col min="9" max="9" width="8.57421875" style="1" customWidth="1"/>
    <col min="10" max="10" width="10.00390625" style="1" customWidth="1"/>
    <col min="11" max="11" width="7.140625" style="1" customWidth="1"/>
    <col min="12" max="12" width="9.8515625" style="1" customWidth="1"/>
    <col min="13" max="13" width="8.57421875" style="1" customWidth="1"/>
    <col min="14" max="14" width="9.140625" style="1" customWidth="1"/>
    <col min="15" max="15" width="11.28125" style="1" customWidth="1"/>
    <col min="16" max="16384" width="9.140625" style="1" customWidth="1"/>
  </cols>
  <sheetData>
    <row r="1" spans="1:13" ht="18.75" customHeight="1">
      <c r="A1" s="194" t="s">
        <v>262</v>
      </c>
      <c r="B1" s="194"/>
      <c r="C1" s="194"/>
      <c r="D1" s="194"/>
      <c r="E1" s="196" t="s">
        <v>263</v>
      </c>
      <c r="F1" s="196"/>
      <c r="G1" s="196"/>
      <c r="H1" s="196"/>
      <c r="I1" s="196"/>
      <c r="J1" s="196"/>
      <c r="K1" s="196"/>
      <c r="L1" s="196"/>
      <c r="M1" s="196"/>
    </row>
    <row r="2" spans="1:13" ht="17.25" customHeight="1">
      <c r="A2" s="195"/>
      <c r="B2" s="195"/>
      <c r="C2" s="195"/>
      <c r="D2" s="195"/>
      <c r="E2" s="197" t="s">
        <v>267</v>
      </c>
      <c r="F2" s="197"/>
      <c r="G2" s="197"/>
      <c r="H2" s="197"/>
      <c r="I2" s="197"/>
      <c r="J2" s="197"/>
      <c r="K2" s="197"/>
      <c r="L2" s="197"/>
      <c r="M2" s="197"/>
    </row>
    <row r="3" spans="1:15" ht="15">
      <c r="A3" s="194" t="s">
        <v>80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1:1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8" customHeight="1">
      <c r="A5" s="191" t="s">
        <v>152</v>
      </c>
      <c r="B5" s="191" t="s">
        <v>88</v>
      </c>
      <c r="C5" s="182" t="s">
        <v>6</v>
      </c>
      <c r="D5" s="179" t="s">
        <v>1</v>
      </c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1"/>
    </row>
    <row r="6" spans="1:15" ht="44.25" customHeight="1">
      <c r="A6" s="192"/>
      <c r="B6" s="192"/>
      <c r="C6" s="183"/>
      <c r="D6" s="184" t="s">
        <v>2</v>
      </c>
      <c r="E6" s="182" t="s">
        <v>266</v>
      </c>
      <c r="F6" s="185" t="s">
        <v>3</v>
      </c>
      <c r="G6" s="186"/>
      <c r="H6" s="184" t="s">
        <v>81</v>
      </c>
      <c r="I6" s="184"/>
      <c r="J6" s="189" t="s">
        <v>4</v>
      </c>
      <c r="K6" s="190"/>
      <c r="L6" s="182" t="s">
        <v>5</v>
      </c>
      <c r="M6" s="182"/>
      <c r="N6" s="189" t="s">
        <v>265</v>
      </c>
      <c r="O6" s="190"/>
    </row>
    <row r="7" spans="1:15" ht="15">
      <c r="A7" s="192"/>
      <c r="B7" s="192"/>
      <c r="C7" s="183"/>
      <c r="D7" s="184"/>
      <c r="E7" s="182"/>
      <c r="F7" s="187" t="s">
        <v>0</v>
      </c>
      <c r="G7" s="187" t="s">
        <v>2</v>
      </c>
      <c r="H7" s="184" t="s">
        <v>0</v>
      </c>
      <c r="I7" s="184" t="s">
        <v>2</v>
      </c>
      <c r="J7" s="184" t="s">
        <v>0</v>
      </c>
      <c r="K7" s="184" t="s">
        <v>2</v>
      </c>
      <c r="L7" s="184" t="s">
        <v>0</v>
      </c>
      <c r="M7" s="184" t="s">
        <v>2</v>
      </c>
      <c r="N7" s="184" t="s">
        <v>0</v>
      </c>
      <c r="O7" s="184" t="s">
        <v>2</v>
      </c>
    </row>
    <row r="8" spans="1:15" ht="4.5" customHeight="1">
      <c r="A8" s="193"/>
      <c r="B8" s="193"/>
      <c r="C8" s="183"/>
      <c r="D8" s="184"/>
      <c r="E8" s="182"/>
      <c r="F8" s="188"/>
      <c r="G8" s="188"/>
      <c r="H8" s="184"/>
      <c r="I8" s="184"/>
      <c r="J8" s="184"/>
      <c r="K8" s="184"/>
      <c r="L8" s="184"/>
      <c r="M8" s="184"/>
      <c r="N8" s="184"/>
      <c r="O8" s="184"/>
    </row>
    <row r="9" spans="1:15" ht="15">
      <c r="A9" s="3"/>
      <c r="B9" s="3"/>
      <c r="C9" s="62">
        <v>1</v>
      </c>
      <c r="D9" s="62">
        <v>2</v>
      </c>
      <c r="E9" s="62">
        <v>3</v>
      </c>
      <c r="F9" s="62">
        <v>4</v>
      </c>
      <c r="G9" s="62">
        <v>5</v>
      </c>
      <c r="H9" s="62">
        <v>6</v>
      </c>
      <c r="I9" s="62">
        <v>7</v>
      </c>
      <c r="J9" s="62">
        <v>8</v>
      </c>
      <c r="K9" s="62">
        <v>9</v>
      </c>
      <c r="L9" s="62">
        <v>10</v>
      </c>
      <c r="M9" s="62">
        <v>11</v>
      </c>
      <c r="N9" s="62">
        <v>12</v>
      </c>
      <c r="O9" s="62">
        <v>13</v>
      </c>
    </row>
    <row r="10" spans="1:15" ht="15">
      <c r="A10" s="76"/>
      <c r="B10" s="76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</row>
    <row r="11" spans="1:15" ht="15">
      <c r="A11" s="14">
        <v>1</v>
      </c>
      <c r="B11" s="19" t="s">
        <v>91</v>
      </c>
      <c r="C11" s="65">
        <v>126472</v>
      </c>
      <c r="D11" s="65">
        <v>91980</v>
      </c>
      <c r="E11" s="65">
        <v>20387</v>
      </c>
      <c r="F11" s="65">
        <v>93801</v>
      </c>
      <c r="G11" s="65">
        <v>74168</v>
      </c>
      <c r="H11" s="65">
        <v>5</v>
      </c>
      <c r="I11" s="65">
        <v>0</v>
      </c>
      <c r="J11" s="65">
        <v>53</v>
      </c>
      <c r="K11" s="65">
        <v>33</v>
      </c>
      <c r="L11" s="65">
        <v>2728</v>
      </c>
      <c r="M11" s="65">
        <v>1840</v>
      </c>
      <c r="N11" s="65">
        <v>6093</v>
      </c>
      <c r="O11" s="65">
        <v>2882</v>
      </c>
    </row>
    <row r="12" spans="1:15" ht="15">
      <c r="A12" s="15">
        <v>6</v>
      </c>
      <c r="B12" s="16" t="s">
        <v>96</v>
      </c>
      <c r="C12" s="59">
        <v>28013</v>
      </c>
      <c r="D12" s="59">
        <v>16181</v>
      </c>
      <c r="E12" s="59">
        <v>95</v>
      </c>
      <c r="F12" s="59">
        <v>23879</v>
      </c>
      <c r="G12" s="59">
        <v>13682</v>
      </c>
      <c r="H12" s="59">
        <v>0</v>
      </c>
      <c r="I12" s="59">
        <v>0</v>
      </c>
      <c r="J12" s="59">
        <v>1</v>
      </c>
      <c r="K12" s="59">
        <v>0</v>
      </c>
      <c r="L12" s="59">
        <v>308</v>
      </c>
      <c r="M12" s="59">
        <v>135</v>
      </c>
      <c r="N12" s="59">
        <v>1818</v>
      </c>
      <c r="O12" s="59">
        <v>643</v>
      </c>
    </row>
    <row r="13" spans="1:15" ht="15">
      <c r="A13" s="15">
        <v>7</v>
      </c>
      <c r="B13" s="16" t="s">
        <v>97</v>
      </c>
      <c r="C13" s="59">
        <v>18152</v>
      </c>
      <c r="D13" s="59">
        <v>12700</v>
      </c>
      <c r="E13" s="59">
        <v>176</v>
      </c>
      <c r="F13" s="59">
        <v>16630</v>
      </c>
      <c r="G13" s="59">
        <v>11641</v>
      </c>
      <c r="H13" s="59">
        <v>0</v>
      </c>
      <c r="I13" s="59">
        <v>0</v>
      </c>
      <c r="J13" s="59">
        <v>6</v>
      </c>
      <c r="K13" s="59">
        <v>1</v>
      </c>
      <c r="L13" s="59">
        <v>256</v>
      </c>
      <c r="M13" s="59">
        <v>153</v>
      </c>
      <c r="N13" s="59">
        <v>402</v>
      </c>
      <c r="O13" s="59">
        <v>241</v>
      </c>
    </row>
    <row r="14" spans="1:15" ht="15">
      <c r="A14" s="15">
        <v>9</v>
      </c>
      <c r="B14" s="16" t="s">
        <v>99</v>
      </c>
      <c r="C14" s="67">
        <v>7463</v>
      </c>
      <c r="D14" s="67">
        <v>5885</v>
      </c>
      <c r="E14" s="67">
        <v>5</v>
      </c>
      <c r="F14" s="67">
        <v>6999</v>
      </c>
      <c r="G14" s="67">
        <v>5249</v>
      </c>
      <c r="H14" s="67">
        <v>0</v>
      </c>
      <c r="I14" s="67">
        <v>0</v>
      </c>
      <c r="J14" s="67">
        <v>0</v>
      </c>
      <c r="K14" s="67">
        <v>0</v>
      </c>
      <c r="L14" s="67">
        <v>53</v>
      </c>
      <c r="M14" s="67">
        <v>34</v>
      </c>
      <c r="N14" s="67">
        <v>232</v>
      </c>
      <c r="O14" s="67">
        <v>174</v>
      </c>
    </row>
    <row r="15" spans="1:15" ht="15">
      <c r="A15" s="15">
        <v>10</v>
      </c>
      <c r="B15" s="16" t="s">
        <v>100</v>
      </c>
      <c r="C15" s="59">
        <v>28778</v>
      </c>
      <c r="D15" s="59">
        <v>22442</v>
      </c>
      <c r="E15" s="59">
        <v>638</v>
      </c>
      <c r="F15" s="59">
        <v>27051</v>
      </c>
      <c r="G15" s="59">
        <v>21018</v>
      </c>
      <c r="H15" s="59">
        <v>0</v>
      </c>
      <c r="I15" s="59">
        <v>0</v>
      </c>
      <c r="J15" s="59">
        <v>2</v>
      </c>
      <c r="K15" s="59">
        <v>2</v>
      </c>
      <c r="L15" s="59">
        <v>348</v>
      </c>
      <c r="M15" s="59">
        <v>101</v>
      </c>
      <c r="N15" s="59">
        <v>8025</v>
      </c>
      <c r="O15" s="59"/>
    </row>
    <row r="16" spans="1:15" ht="15">
      <c r="A16" s="15">
        <v>8</v>
      </c>
      <c r="B16" s="16" t="s">
        <v>98</v>
      </c>
      <c r="C16" s="59">
        <v>9976</v>
      </c>
      <c r="D16" s="59">
        <v>5592</v>
      </c>
      <c r="E16" s="59">
        <v>9772</v>
      </c>
      <c r="F16" s="59">
        <v>8396</v>
      </c>
      <c r="G16" s="59">
        <v>4526</v>
      </c>
      <c r="H16" s="60">
        <v>0</v>
      </c>
      <c r="I16" s="60">
        <v>0</v>
      </c>
      <c r="J16" s="59">
        <v>1</v>
      </c>
      <c r="K16" s="59">
        <v>1</v>
      </c>
      <c r="L16" s="59">
        <v>98</v>
      </c>
      <c r="M16" s="59">
        <v>37</v>
      </c>
      <c r="N16" s="59">
        <v>460</v>
      </c>
      <c r="O16" s="59">
        <v>150</v>
      </c>
    </row>
    <row r="17" spans="1:15" ht="15">
      <c r="A17" s="15">
        <v>11</v>
      </c>
      <c r="B17" s="16" t="s">
        <v>101</v>
      </c>
      <c r="C17" s="59" t="s">
        <v>218</v>
      </c>
      <c r="D17" s="59" t="s">
        <v>219</v>
      </c>
      <c r="E17" s="59" t="s">
        <v>220</v>
      </c>
      <c r="F17" s="59" t="s">
        <v>221</v>
      </c>
      <c r="G17" s="59" t="s">
        <v>222</v>
      </c>
      <c r="H17" s="59" t="s">
        <v>223</v>
      </c>
      <c r="I17" s="59" t="s">
        <v>223</v>
      </c>
      <c r="J17" s="59" t="s">
        <v>224</v>
      </c>
      <c r="K17" s="59" t="s">
        <v>225</v>
      </c>
      <c r="L17" s="59" t="s">
        <v>226</v>
      </c>
      <c r="M17" s="59" t="s">
        <v>227</v>
      </c>
      <c r="N17" s="59" t="s">
        <v>228</v>
      </c>
      <c r="O17" s="59" t="s">
        <v>229</v>
      </c>
    </row>
    <row r="18" spans="1:15" ht="15">
      <c r="A18" s="15">
        <v>16</v>
      </c>
      <c r="B18" s="16" t="s">
        <v>106</v>
      </c>
      <c r="C18" s="59">
        <v>15445</v>
      </c>
      <c r="D18" s="59">
        <v>10292</v>
      </c>
      <c r="E18" s="59">
        <v>1367</v>
      </c>
      <c r="F18" s="59">
        <v>11093</v>
      </c>
      <c r="G18" s="59">
        <v>7506</v>
      </c>
      <c r="H18" s="59">
        <v>0</v>
      </c>
      <c r="I18" s="59">
        <v>0</v>
      </c>
      <c r="J18" s="59">
        <v>3</v>
      </c>
      <c r="K18" s="59">
        <v>0</v>
      </c>
      <c r="L18" s="59">
        <v>319</v>
      </c>
      <c r="M18" s="59">
        <v>173</v>
      </c>
      <c r="N18" s="59">
        <v>1055</v>
      </c>
      <c r="O18" s="59">
        <v>525</v>
      </c>
    </row>
    <row r="19" spans="1:15" ht="15">
      <c r="A19" s="15">
        <v>13</v>
      </c>
      <c r="B19" s="16" t="s">
        <v>103</v>
      </c>
      <c r="C19" s="59">
        <v>21736</v>
      </c>
      <c r="D19" s="59">
        <v>13734</v>
      </c>
      <c r="E19" s="59">
        <v>91</v>
      </c>
      <c r="F19" s="59">
        <v>17290</v>
      </c>
      <c r="G19" s="59">
        <v>11316</v>
      </c>
      <c r="H19" s="59">
        <v>0</v>
      </c>
      <c r="I19" s="59">
        <v>0</v>
      </c>
      <c r="J19" s="59">
        <v>0</v>
      </c>
      <c r="K19" s="59">
        <v>0</v>
      </c>
      <c r="L19" s="59">
        <v>447</v>
      </c>
      <c r="M19" s="59">
        <v>240</v>
      </c>
      <c r="N19" s="59">
        <v>896</v>
      </c>
      <c r="O19" s="59">
        <v>254</v>
      </c>
    </row>
    <row r="20" spans="1:15" ht="15">
      <c r="A20" s="15">
        <v>12</v>
      </c>
      <c r="B20" s="16" t="s">
        <v>102</v>
      </c>
      <c r="C20" s="59">
        <v>20464</v>
      </c>
      <c r="D20" s="59">
        <v>15557</v>
      </c>
      <c r="E20" s="59">
        <v>2164</v>
      </c>
      <c r="F20" s="59">
        <v>17662</v>
      </c>
      <c r="G20" s="59">
        <v>12806</v>
      </c>
      <c r="H20" s="59">
        <v>0</v>
      </c>
      <c r="I20" s="59">
        <v>0</v>
      </c>
      <c r="J20" s="59">
        <v>1</v>
      </c>
      <c r="K20" s="59">
        <v>0</v>
      </c>
      <c r="L20" s="59">
        <v>128</v>
      </c>
      <c r="M20" s="59">
        <v>86</v>
      </c>
      <c r="N20" s="59">
        <v>614</v>
      </c>
      <c r="O20" s="59">
        <v>365</v>
      </c>
    </row>
    <row r="21" spans="1:20" ht="15">
      <c r="A21" s="15">
        <v>14</v>
      </c>
      <c r="B21" s="16" t="s">
        <v>104</v>
      </c>
      <c r="C21" s="59">
        <v>15756</v>
      </c>
      <c r="D21" s="59">
        <v>11798</v>
      </c>
      <c r="E21" s="59">
        <v>182</v>
      </c>
      <c r="F21" s="59">
        <v>13314</v>
      </c>
      <c r="G21" s="59">
        <v>9870</v>
      </c>
      <c r="H21" s="59">
        <v>0</v>
      </c>
      <c r="I21" s="59">
        <v>0</v>
      </c>
      <c r="J21" s="59">
        <v>0</v>
      </c>
      <c r="K21" s="59">
        <v>0</v>
      </c>
      <c r="L21" s="59">
        <v>6</v>
      </c>
      <c r="M21" s="59">
        <v>2</v>
      </c>
      <c r="N21" s="59">
        <v>408</v>
      </c>
      <c r="O21" s="59">
        <v>231</v>
      </c>
      <c r="P21" s="32"/>
      <c r="Q21" s="32"/>
      <c r="R21" s="32"/>
      <c r="S21" s="32"/>
      <c r="T21" s="32"/>
    </row>
    <row r="22" spans="1:15" ht="15">
      <c r="A22" s="15">
        <v>15</v>
      </c>
      <c r="B22" s="16" t="s">
        <v>105</v>
      </c>
      <c r="C22" s="59">
        <v>20738</v>
      </c>
      <c r="D22" s="59">
        <v>14924</v>
      </c>
      <c r="E22" s="59">
        <v>806</v>
      </c>
      <c r="F22" s="59">
        <v>16541</v>
      </c>
      <c r="G22" s="59">
        <v>11640</v>
      </c>
      <c r="H22" s="59">
        <v>0</v>
      </c>
      <c r="I22" s="59">
        <v>0</v>
      </c>
      <c r="J22" s="59">
        <v>2</v>
      </c>
      <c r="K22" s="59">
        <v>0</v>
      </c>
      <c r="L22" s="59">
        <v>188</v>
      </c>
      <c r="M22" s="59">
        <v>112</v>
      </c>
      <c r="N22" s="59">
        <v>951</v>
      </c>
      <c r="O22" s="59">
        <v>477</v>
      </c>
    </row>
    <row r="23" spans="1:15" ht="15">
      <c r="A23" s="15">
        <v>17</v>
      </c>
      <c r="B23" s="16" t="s">
        <v>107</v>
      </c>
      <c r="C23" s="59">
        <v>18448</v>
      </c>
      <c r="D23" s="59">
        <v>11527</v>
      </c>
      <c r="E23" s="59">
        <v>229</v>
      </c>
      <c r="F23" s="59">
        <v>14235</v>
      </c>
      <c r="G23" s="59">
        <v>8897</v>
      </c>
      <c r="H23" s="59">
        <v>0</v>
      </c>
      <c r="I23" s="59">
        <v>0</v>
      </c>
      <c r="J23" s="59">
        <v>3</v>
      </c>
      <c r="K23" s="59">
        <v>2</v>
      </c>
      <c r="L23" s="59">
        <v>247</v>
      </c>
      <c r="M23" s="59">
        <v>94</v>
      </c>
      <c r="N23" s="59">
        <v>1.616</v>
      </c>
      <c r="O23" s="59">
        <v>631</v>
      </c>
    </row>
    <row r="24" spans="1:21" ht="15">
      <c r="A24" s="15">
        <v>5</v>
      </c>
      <c r="B24" s="16" t="s">
        <v>95</v>
      </c>
      <c r="C24" s="66">
        <v>17316</v>
      </c>
      <c r="D24" s="66">
        <v>12054</v>
      </c>
      <c r="E24" s="66">
        <v>709</v>
      </c>
      <c r="F24" s="66">
        <v>14987</v>
      </c>
      <c r="G24" s="66">
        <v>9711</v>
      </c>
      <c r="H24" s="66">
        <v>0</v>
      </c>
      <c r="I24" s="66">
        <v>0</v>
      </c>
      <c r="J24" s="66">
        <v>1</v>
      </c>
      <c r="K24" s="66">
        <v>0</v>
      </c>
      <c r="L24" s="66">
        <v>269</v>
      </c>
      <c r="M24" s="66">
        <v>126</v>
      </c>
      <c r="N24" s="66">
        <v>1146</v>
      </c>
      <c r="O24" s="66">
        <v>674</v>
      </c>
      <c r="Q24" s="13"/>
      <c r="R24" s="13"/>
      <c r="S24" s="13"/>
      <c r="T24" s="13"/>
      <c r="U24" s="13"/>
    </row>
    <row r="25" spans="1:15" ht="15">
      <c r="A25" s="15">
        <v>18</v>
      </c>
      <c r="B25" s="16" t="s">
        <v>89</v>
      </c>
      <c r="C25" s="66">
        <v>12695</v>
      </c>
      <c r="D25" s="66">
        <v>9927</v>
      </c>
      <c r="E25" s="66">
        <v>12</v>
      </c>
      <c r="F25" s="66">
        <v>12226</v>
      </c>
      <c r="G25" s="66">
        <v>9828</v>
      </c>
      <c r="H25" s="66">
        <v>0</v>
      </c>
      <c r="I25" s="66">
        <v>0</v>
      </c>
      <c r="J25" s="66">
        <v>1</v>
      </c>
      <c r="K25" s="66">
        <v>0</v>
      </c>
      <c r="L25" s="66">
        <v>153</v>
      </c>
      <c r="M25" s="66">
        <v>68</v>
      </c>
      <c r="N25" s="66">
        <v>4216</v>
      </c>
      <c r="O25" s="66">
        <v>3442</v>
      </c>
    </row>
    <row r="26" spans="1:15" ht="15">
      <c r="A26" s="15">
        <v>4</v>
      </c>
      <c r="B26" s="16" t="s">
        <v>94</v>
      </c>
      <c r="C26" s="59">
        <v>14705</v>
      </c>
      <c r="D26" s="59">
        <v>12261</v>
      </c>
      <c r="E26" s="59">
        <v>1960</v>
      </c>
      <c r="F26" s="59">
        <v>12058</v>
      </c>
      <c r="G26" s="59">
        <v>9987</v>
      </c>
      <c r="H26" s="59">
        <v>0</v>
      </c>
      <c r="I26" s="59">
        <v>0</v>
      </c>
      <c r="J26" s="59">
        <v>11</v>
      </c>
      <c r="K26" s="59">
        <v>7</v>
      </c>
      <c r="L26" s="59">
        <v>337</v>
      </c>
      <c r="M26" s="59">
        <v>235</v>
      </c>
      <c r="N26" s="59">
        <v>1058</v>
      </c>
      <c r="O26" s="59">
        <v>741</v>
      </c>
    </row>
    <row r="27" spans="1:15" ht="15">
      <c r="A27" s="15">
        <v>19</v>
      </c>
      <c r="B27" s="16" t="s">
        <v>108</v>
      </c>
      <c r="C27" s="59">
        <v>36026</v>
      </c>
      <c r="D27" s="59">
        <v>26996</v>
      </c>
      <c r="E27" s="59">
        <v>375</v>
      </c>
      <c r="F27" s="59">
        <v>27503</v>
      </c>
      <c r="G27" s="59">
        <v>19252</v>
      </c>
      <c r="H27" s="59">
        <v>0</v>
      </c>
      <c r="I27" s="59">
        <v>0</v>
      </c>
      <c r="J27" s="59">
        <v>5</v>
      </c>
      <c r="K27" s="59">
        <v>0</v>
      </c>
      <c r="L27" s="59">
        <v>668</v>
      </c>
      <c r="M27" s="59">
        <v>235</v>
      </c>
      <c r="N27" s="59">
        <v>2657</v>
      </c>
      <c r="O27" s="59">
        <v>1089</v>
      </c>
    </row>
    <row r="28" spans="1:15" s="7" customFormat="1" ht="15">
      <c r="A28" s="15">
        <v>20</v>
      </c>
      <c r="B28" s="16" t="s">
        <v>109</v>
      </c>
      <c r="C28" s="59">
        <v>11175</v>
      </c>
      <c r="D28" s="59">
        <v>7351</v>
      </c>
      <c r="E28" s="59">
        <v>317</v>
      </c>
      <c r="F28" s="59">
        <v>8733</v>
      </c>
      <c r="G28" s="59">
        <v>5921</v>
      </c>
      <c r="H28" s="59">
        <v>0</v>
      </c>
      <c r="I28" s="59">
        <v>0</v>
      </c>
      <c r="J28" s="59">
        <v>0</v>
      </c>
      <c r="K28" s="59">
        <v>0</v>
      </c>
      <c r="L28" s="59">
        <v>170</v>
      </c>
      <c r="M28" s="59">
        <v>48</v>
      </c>
      <c r="N28" s="59">
        <v>672</v>
      </c>
      <c r="O28" s="59">
        <v>217</v>
      </c>
    </row>
    <row r="29" spans="1:20" ht="15">
      <c r="A29" s="15">
        <v>21</v>
      </c>
      <c r="B29" s="16" t="s">
        <v>110</v>
      </c>
      <c r="C29" s="59">
        <v>15726</v>
      </c>
      <c r="D29" s="59">
        <v>10217</v>
      </c>
      <c r="E29" s="59">
        <v>21</v>
      </c>
      <c r="F29" s="59">
        <v>11432</v>
      </c>
      <c r="G29" s="59">
        <v>8141</v>
      </c>
      <c r="H29" s="59">
        <v>0</v>
      </c>
      <c r="I29" s="59">
        <v>0</v>
      </c>
      <c r="J29" s="59">
        <v>1</v>
      </c>
      <c r="K29" s="59">
        <v>1</v>
      </c>
      <c r="L29" s="59">
        <v>58</v>
      </c>
      <c r="M29" s="59">
        <v>12</v>
      </c>
      <c r="N29" s="59">
        <v>32</v>
      </c>
      <c r="O29" s="59">
        <v>15</v>
      </c>
      <c r="P29" s="29"/>
      <c r="Q29" s="29"/>
      <c r="R29" s="29"/>
      <c r="S29" s="29"/>
      <c r="T29" s="29"/>
    </row>
    <row r="30" spans="1:15" ht="15">
      <c r="A30" s="15">
        <v>22</v>
      </c>
      <c r="B30" s="16" t="s">
        <v>111</v>
      </c>
      <c r="C30" s="66">
        <v>36366</v>
      </c>
      <c r="D30" s="66">
        <v>28352</v>
      </c>
      <c r="E30" s="66">
        <v>5214</v>
      </c>
      <c r="F30" s="66">
        <v>25066</v>
      </c>
      <c r="G30" s="66">
        <v>20298</v>
      </c>
      <c r="H30" s="66">
        <v>3</v>
      </c>
      <c r="I30" s="66">
        <v>0</v>
      </c>
      <c r="J30" s="66">
        <v>3</v>
      </c>
      <c r="K30" s="66">
        <v>1</v>
      </c>
      <c r="L30" s="66">
        <v>276</v>
      </c>
      <c r="M30" s="66">
        <v>177</v>
      </c>
      <c r="N30" s="66">
        <v>11714</v>
      </c>
      <c r="O30" s="66">
        <v>6245</v>
      </c>
    </row>
    <row r="31" spans="1:15" ht="15">
      <c r="A31" s="15">
        <v>23</v>
      </c>
      <c r="B31" s="16" t="s">
        <v>112</v>
      </c>
      <c r="C31" s="60" t="s">
        <v>163</v>
      </c>
      <c r="D31" s="60" t="s">
        <v>164</v>
      </c>
      <c r="E31" s="59"/>
      <c r="F31" s="60" t="s">
        <v>165</v>
      </c>
      <c r="G31" s="59">
        <v>10956</v>
      </c>
      <c r="H31" s="59">
        <v>0</v>
      </c>
      <c r="I31" s="59">
        <v>0</v>
      </c>
      <c r="J31" s="60">
        <v>2</v>
      </c>
      <c r="K31" s="59"/>
      <c r="L31" s="59">
        <v>436</v>
      </c>
      <c r="M31" s="59">
        <v>198</v>
      </c>
      <c r="N31" s="60" t="s">
        <v>166</v>
      </c>
      <c r="O31" s="59">
        <v>538</v>
      </c>
    </row>
    <row r="32" spans="1:15" ht="15">
      <c r="A32" s="15">
        <v>24</v>
      </c>
      <c r="B32" s="16" t="s">
        <v>113</v>
      </c>
      <c r="C32" s="66">
        <v>24332</v>
      </c>
      <c r="D32" s="66">
        <v>17487</v>
      </c>
      <c r="E32" s="66">
        <v>341</v>
      </c>
      <c r="F32" s="66">
        <v>19828</v>
      </c>
      <c r="G32" s="66">
        <v>14474</v>
      </c>
      <c r="H32" s="66">
        <v>0</v>
      </c>
      <c r="I32" s="66">
        <v>0</v>
      </c>
      <c r="J32" s="66">
        <v>4</v>
      </c>
      <c r="K32" s="66">
        <v>1</v>
      </c>
      <c r="L32" s="66">
        <v>381</v>
      </c>
      <c r="M32" s="66">
        <v>205</v>
      </c>
      <c r="N32" s="66">
        <v>1896</v>
      </c>
      <c r="O32" s="66">
        <v>1289</v>
      </c>
    </row>
    <row r="33" spans="1:15" ht="15">
      <c r="A33" s="15">
        <v>27</v>
      </c>
      <c r="B33" s="16" t="s">
        <v>116</v>
      </c>
      <c r="C33" s="59">
        <v>20524</v>
      </c>
      <c r="D33" s="59">
        <v>14978</v>
      </c>
      <c r="E33" s="59">
        <f>SUM(0)</f>
        <v>0</v>
      </c>
      <c r="F33" s="59">
        <v>18320</v>
      </c>
      <c r="G33" s="59">
        <v>13.617</v>
      </c>
      <c r="H33" s="59">
        <f>SUM(0)</f>
        <v>0</v>
      </c>
      <c r="I33" s="59">
        <f>SUM(0)</f>
        <v>0</v>
      </c>
      <c r="J33" s="59">
        <f>SUM(5)</f>
        <v>5</v>
      </c>
      <c r="K33" s="59">
        <f>SUM(2)</f>
        <v>2</v>
      </c>
      <c r="L33" s="59">
        <f>SUM(252+1+6)</f>
        <v>259</v>
      </c>
      <c r="M33" s="59">
        <f>SUM(145+1+1)</f>
        <v>147</v>
      </c>
      <c r="N33" s="59">
        <v>1149</v>
      </c>
      <c r="O33" s="59">
        <f>SUM(523+26+25+43)</f>
        <v>617</v>
      </c>
    </row>
    <row r="34" spans="1:15" ht="15">
      <c r="A34" s="15">
        <v>25</v>
      </c>
      <c r="B34" s="16" t="s">
        <v>114</v>
      </c>
      <c r="C34" s="59">
        <v>12051</v>
      </c>
      <c r="D34" s="59">
        <v>10478</v>
      </c>
      <c r="E34" s="59">
        <v>0</v>
      </c>
      <c r="F34" s="59">
        <v>10243</v>
      </c>
      <c r="G34" s="59">
        <v>8194</v>
      </c>
      <c r="H34" s="59">
        <v>0</v>
      </c>
      <c r="I34" s="59">
        <v>0</v>
      </c>
      <c r="J34" s="59">
        <v>3</v>
      </c>
      <c r="K34" s="59">
        <v>0</v>
      </c>
      <c r="L34" s="59">
        <v>216</v>
      </c>
      <c r="M34" s="59">
        <v>151</v>
      </c>
      <c r="N34" s="59">
        <v>1079</v>
      </c>
      <c r="O34" s="59">
        <v>647</v>
      </c>
    </row>
    <row r="35" spans="1:15" ht="15">
      <c r="A35" s="15">
        <v>26</v>
      </c>
      <c r="B35" s="16" t="s">
        <v>115</v>
      </c>
      <c r="C35" s="172">
        <v>23543</v>
      </c>
      <c r="D35" s="172">
        <v>18741</v>
      </c>
      <c r="E35" s="172">
        <v>128</v>
      </c>
      <c r="F35" s="172">
        <v>20594</v>
      </c>
      <c r="G35" s="172">
        <v>15992</v>
      </c>
      <c r="H35" s="172">
        <v>0</v>
      </c>
      <c r="I35" s="172">
        <v>0</v>
      </c>
      <c r="J35" s="172">
        <v>3</v>
      </c>
      <c r="K35" s="172">
        <v>0</v>
      </c>
      <c r="L35" s="172">
        <v>501</v>
      </c>
      <c r="M35" s="172">
        <v>233</v>
      </c>
      <c r="N35" s="172">
        <v>428</v>
      </c>
      <c r="O35" s="172">
        <v>120</v>
      </c>
    </row>
    <row r="36" spans="1:16" ht="15">
      <c r="A36" s="157">
        <v>29</v>
      </c>
      <c r="B36" s="158" t="s">
        <v>118</v>
      </c>
      <c r="C36" s="153">
        <v>24862</v>
      </c>
      <c r="D36" s="153">
        <v>19812</v>
      </c>
      <c r="E36" s="153">
        <v>775</v>
      </c>
      <c r="F36" s="153">
        <v>712</v>
      </c>
      <c r="G36" s="153">
        <v>520</v>
      </c>
      <c r="H36" s="153">
        <v>0</v>
      </c>
      <c r="I36" s="153">
        <v>0</v>
      </c>
      <c r="J36" s="153">
        <v>9</v>
      </c>
      <c r="K36" s="153">
        <v>5</v>
      </c>
      <c r="L36" s="153">
        <v>403</v>
      </c>
      <c r="M36" s="153">
        <v>310</v>
      </c>
      <c r="N36" s="153">
        <v>705</v>
      </c>
      <c r="O36" s="153">
        <v>488</v>
      </c>
      <c r="P36" s="36"/>
    </row>
    <row r="37" spans="1:15" ht="15">
      <c r="A37" s="15">
        <v>3</v>
      </c>
      <c r="B37" s="16" t="s">
        <v>93</v>
      </c>
      <c r="C37" s="169">
        <v>30960</v>
      </c>
      <c r="D37" s="169">
        <v>26476</v>
      </c>
      <c r="E37" s="169">
        <f>'[1]M1'!$D$81+'[2]M1'!$D$26</f>
        <v>1717</v>
      </c>
      <c r="F37" s="169">
        <f>'[1]M1'!$E$81+'[2]M1'!$E$26</f>
        <v>22522</v>
      </c>
      <c r="G37" s="169">
        <f>'[1]M1'!$F$81+'[2]M1'!$F$26</f>
        <v>19337</v>
      </c>
      <c r="H37" s="169">
        <f>'[1]M1'!$G$81+'[2]M1'!$G$26</f>
        <v>0</v>
      </c>
      <c r="I37" s="169">
        <f>'[1]M1'!$H$81+'[2]M1'!$H$26</f>
        <v>0</v>
      </c>
      <c r="J37" s="169">
        <f>'[1]M1'!$I$81+'[2]M1'!$I$26</f>
        <v>8</v>
      </c>
      <c r="K37" s="169">
        <f>'[1]M1'!$J$81+'[2]M1'!$J$26</f>
        <v>5</v>
      </c>
      <c r="L37" s="169">
        <f>'[1]M1'!$K$81+'[2]M1'!$K$26</f>
        <v>939</v>
      </c>
      <c r="M37" s="169">
        <f>'[1]M1'!$L$81+'[2]M1'!$L$26</f>
        <v>569</v>
      </c>
      <c r="N37" s="169">
        <f>'[1]M1'!$M$81+'[2]M1'!$M$26</f>
        <v>2270</v>
      </c>
      <c r="O37" s="169">
        <f>'[1]M1'!$N$81+'[2]M1'!$N$26</f>
        <v>1768</v>
      </c>
    </row>
    <row r="38" spans="1:15" ht="15">
      <c r="A38" s="15">
        <v>28</v>
      </c>
      <c r="B38" s="16" t="s">
        <v>117</v>
      </c>
      <c r="C38" s="59">
        <v>10975</v>
      </c>
      <c r="D38" s="59">
        <v>6181</v>
      </c>
      <c r="E38" s="59"/>
      <c r="F38" s="59">
        <v>9277</v>
      </c>
      <c r="G38" s="59">
        <v>5308</v>
      </c>
      <c r="H38" s="59">
        <v>0</v>
      </c>
      <c r="I38" s="59">
        <v>0</v>
      </c>
      <c r="J38" s="59">
        <v>0</v>
      </c>
      <c r="K38" s="59"/>
      <c r="L38" s="59">
        <v>153</v>
      </c>
      <c r="M38" s="59">
        <v>60</v>
      </c>
      <c r="N38" s="59">
        <v>1028</v>
      </c>
      <c r="O38" s="59">
        <v>339</v>
      </c>
    </row>
    <row r="39" spans="1:15" ht="15">
      <c r="A39" s="15">
        <v>2</v>
      </c>
      <c r="B39" s="16" t="s">
        <v>92</v>
      </c>
      <c r="C39" s="58">
        <v>98210</v>
      </c>
      <c r="D39" s="58">
        <v>75970</v>
      </c>
      <c r="E39" s="58">
        <v>20542</v>
      </c>
      <c r="F39" s="58">
        <v>68036</v>
      </c>
      <c r="G39" s="58">
        <v>54428</v>
      </c>
      <c r="H39" s="58">
        <v>0</v>
      </c>
      <c r="I39" s="58">
        <v>0</v>
      </c>
      <c r="J39" s="58">
        <v>60</v>
      </c>
      <c r="K39" s="58">
        <v>45</v>
      </c>
      <c r="L39" s="58">
        <v>4029</v>
      </c>
      <c r="M39" s="58">
        <v>2722</v>
      </c>
      <c r="N39" s="58">
        <v>10704</v>
      </c>
      <c r="O39" s="58">
        <v>7776</v>
      </c>
    </row>
    <row r="40" spans="1:15" ht="15">
      <c r="A40" s="15">
        <v>30</v>
      </c>
      <c r="B40" s="16" t="s">
        <v>119</v>
      </c>
      <c r="C40" s="59">
        <v>22696</v>
      </c>
      <c r="D40" s="59">
        <v>17021</v>
      </c>
      <c r="E40" s="59">
        <v>103</v>
      </c>
      <c r="F40" s="59">
        <v>18431</v>
      </c>
      <c r="G40" s="59">
        <v>14743</v>
      </c>
      <c r="H40" s="59">
        <v>0</v>
      </c>
      <c r="I40" s="59">
        <v>0</v>
      </c>
      <c r="J40" s="59">
        <v>4</v>
      </c>
      <c r="K40" s="59">
        <v>2</v>
      </c>
      <c r="L40" s="59">
        <v>248</v>
      </c>
      <c r="M40" s="59">
        <v>185</v>
      </c>
      <c r="N40" s="59">
        <v>685</v>
      </c>
      <c r="O40" s="59">
        <v>562</v>
      </c>
    </row>
    <row r="41" spans="1:15" s="161" customFormat="1" ht="15">
      <c r="A41" s="157">
        <v>31</v>
      </c>
      <c r="B41" s="158" t="s">
        <v>120</v>
      </c>
      <c r="C41" s="160">
        <v>17785</v>
      </c>
      <c r="D41" s="160">
        <v>14918</v>
      </c>
      <c r="E41" s="160">
        <v>550</v>
      </c>
      <c r="F41" s="160">
        <v>17785</v>
      </c>
      <c r="G41" s="160">
        <v>14981</v>
      </c>
      <c r="H41" s="160">
        <v>0</v>
      </c>
      <c r="I41" s="160">
        <v>0</v>
      </c>
      <c r="J41" s="160">
        <v>13</v>
      </c>
      <c r="K41" s="160">
        <v>8</v>
      </c>
      <c r="L41" s="160">
        <v>404</v>
      </c>
      <c r="M41" s="160">
        <v>356</v>
      </c>
      <c r="N41" s="160">
        <v>1335</v>
      </c>
      <c r="O41" s="160">
        <v>1120</v>
      </c>
    </row>
    <row r="42" spans="1:15" ht="15">
      <c r="A42" s="15">
        <v>32</v>
      </c>
      <c r="B42" s="16" t="s">
        <v>121</v>
      </c>
      <c r="C42" s="59">
        <v>20889</v>
      </c>
      <c r="D42" s="59">
        <v>15516</v>
      </c>
      <c r="E42" s="59">
        <v>367</v>
      </c>
      <c r="F42" s="59">
        <v>14371</v>
      </c>
      <c r="G42" s="59">
        <v>11288</v>
      </c>
      <c r="H42" s="59">
        <v>1</v>
      </c>
      <c r="I42" s="59">
        <v>1</v>
      </c>
      <c r="J42" s="59">
        <v>18</v>
      </c>
      <c r="K42" s="59">
        <v>10</v>
      </c>
      <c r="L42" s="59">
        <v>355</v>
      </c>
      <c r="M42" s="59">
        <v>200</v>
      </c>
      <c r="N42" s="59">
        <v>1151</v>
      </c>
      <c r="O42" s="59">
        <v>572</v>
      </c>
    </row>
    <row r="43" spans="1:15" ht="15">
      <c r="A43" s="15">
        <v>33</v>
      </c>
      <c r="B43" s="16" t="s">
        <v>122</v>
      </c>
      <c r="C43" s="59">
        <v>24357</v>
      </c>
      <c r="D43" s="59">
        <v>13479</v>
      </c>
      <c r="E43" s="59">
        <v>755</v>
      </c>
      <c r="F43" s="59">
        <v>23984</v>
      </c>
      <c r="G43" s="59">
        <v>13465</v>
      </c>
      <c r="H43" s="59">
        <v>0</v>
      </c>
      <c r="I43" s="59">
        <v>0</v>
      </c>
      <c r="J43" s="59">
        <v>1</v>
      </c>
      <c r="K43" s="59">
        <v>0</v>
      </c>
      <c r="L43" s="59">
        <v>207</v>
      </c>
      <c r="M43" s="59">
        <v>98</v>
      </c>
      <c r="N43" s="59">
        <v>5572</v>
      </c>
      <c r="O43" s="59">
        <v>2780</v>
      </c>
    </row>
    <row r="44" spans="1:15" ht="15">
      <c r="A44" s="15">
        <v>34</v>
      </c>
      <c r="B44" s="16" t="s">
        <v>123</v>
      </c>
      <c r="C44" s="59">
        <v>9837</v>
      </c>
      <c r="D44" s="59">
        <v>7677</v>
      </c>
      <c r="E44" s="59">
        <v>118</v>
      </c>
      <c r="F44" s="59">
        <v>8852</v>
      </c>
      <c r="G44" s="59">
        <v>6937</v>
      </c>
      <c r="H44" s="59">
        <v>0</v>
      </c>
      <c r="I44" s="59">
        <v>0</v>
      </c>
      <c r="J44" s="59">
        <v>0</v>
      </c>
      <c r="K44" s="59">
        <v>0</v>
      </c>
      <c r="L44" s="59">
        <v>10</v>
      </c>
      <c r="M44" s="59">
        <v>6</v>
      </c>
      <c r="N44" s="59">
        <v>454</v>
      </c>
      <c r="O44" s="59">
        <v>274</v>
      </c>
    </row>
    <row r="45" spans="1:20" ht="15">
      <c r="A45" s="15">
        <v>35</v>
      </c>
      <c r="B45" s="16" t="s">
        <v>124</v>
      </c>
      <c r="C45" s="59">
        <v>13535</v>
      </c>
      <c r="D45" s="59">
        <v>9109</v>
      </c>
      <c r="E45" s="59">
        <v>0</v>
      </c>
      <c r="F45" s="59">
        <v>9891</v>
      </c>
      <c r="G45" s="59">
        <v>7025</v>
      </c>
      <c r="H45" s="59">
        <v>0</v>
      </c>
      <c r="I45" s="59">
        <v>0</v>
      </c>
      <c r="J45" s="59">
        <v>0</v>
      </c>
      <c r="K45" s="59">
        <v>0</v>
      </c>
      <c r="L45" s="59">
        <v>50</v>
      </c>
      <c r="M45" s="59">
        <v>18</v>
      </c>
      <c r="N45" s="59">
        <v>668</v>
      </c>
      <c r="O45" s="59">
        <v>296</v>
      </c>
      <c r="P45" s="31"/>
      <c r="Q45" s="31"/>
      <c r="R45" s="31"/>
      <c r="S45" s="31"/>
      <c r="T45" s="31"/>
    </row>
    <row r="46" spans="1:15" ht="15">
      <c r="A46" s="15">
        <v>36</v>
      </c>
      <c r="B46" s="16" t="s">
        <v>125</v>
      </c>
      <c r="C46" s="59">
        <v>23717</v>
      </c>
      <c r="D46" s="59">
        <v>18415</v>
      </c>
      <c r="E46" s="59">
        <v>558</v>
      </c>
      <c r="F46" s="59">
        <v>19594</v>
      </c>
      <c r="G46" s="59"/>
      <c r="H46" s="59">
        <v>0</v>
      </c>
      <c r="I46" s="59">
        <v>0</v>
      </c>
      <c r="J46" s="59">
        <v>12</v>
      </c>
      <c r="K46" s="59">
        <v>3</v>
      </c>
      <c r="L46" s="59">
        <v>476</v>
      </c>
      <c r="M46" s="59">
        <v>280</v>
      </c>
      <c r="N46" s="59">
        <v>2019</v>
      </c>
      <c r="O46" s="59">
        <v>641</v>
      </c>
    </row>
    <row r="47" spans="1:15" ht="15">
      <c r="A47" s="15">
        <v>37</v>
      </c>
      <c r="B47" s="16" t="s">
        <v>126</v>
      </c>
      <c r="C47" s="59">
        <v>21071</v>
      </c>
      <c r="D47" s="59">
        <v>16215</v>
      </c>
      <c r="E47" s="59">
        <v>78</v>
      </c>
      <c r="F47" s="59">
        <v>17044</v>
      </c>
      <c r="G47" s="59">
        <v>1278</v>
      </c>
      <c r="H47" s="59">
        <v>0</v>
      </c>
      <c r="I47" s="59">
        <v>0</v>
      </c>
      <c r="J47" s="59">
        <v>7</v>
      </c>
      <c r="K47" s="59">
        <v>3</v>
      </c>
      <c r="L47" s="59">
        <v>90</v>
      </c>
      <c r="M47" s="59">
        <v>53</v>
      </c>
      <c r="N47" s="59">
        <v>674</v>
      </c>
      <c r="O47" s="59">
        <v>402</v>
      </c>
    </row>
    <row r="48" spans="1:15" ht="15">
      <c r="A48" s="15">
        <v>38</v>
      </c>
      <c r="B48" s="16" t="s">
        <v>127</v>
      </c>
      <c r="C48" s="66">
        <v>17711</v>
      </c>
      <c r="D48" s="66">
        <v>12555</v>
      </c>
      <c r="E48" s="66">
        <v>117</v>
      </c>
      <c r="F48" s="66">
        <v>13885</v>
      </c>
      <c r="G48" s="66">
        <v>10021</v>
      </c>
      <c r="H48" s="66">
        <v>0</v>
      </c>
      <c r="I48" s="66">
        <v>0</v>
      </c>
      <c r="J48" s="66">
        <v>2</v>
      </c>
      <c r="K48" s="66">
        <v>1</v>
      </c>
      <c r="L48" s="66">
        <v>220</v>
      </c>
      <c r="M48" s="66">
        <v>135</v>
      </c>
      <c r="N48" s="66">
        <v>264</v>
      </c>
      <c r="O48" s="66">
        <v>315</v>
      </c>
    </row>
    <row r="49" spans="1:15" ht="15">
      <c r="A49" s="15">
        <v>39</v>
      </c>
      <c r="B49" s="16" t="s">
        <v>128</v>
      </c>
      <c r="C49" s="66">
        <v>21153</v>
      </c>
      <c r="D49" s="66">
        <v>14502</v>
      </c>
      <c r="E49" s="66">
        <v>1587</v>
      </c>
      <c r="F49" s="66">
        <v>18049</v>
      </c>
      <c r="G49" s="66">
        <v>12532</v>
      </c>
      <c r="H49" s="66">
        <v>0</v>
      </c>
      <c r="I49" s="66">
        <v>0</v>
      </c>
      <c r="J49" s="66">
        <v>7</v>
      </c>
      <c r="K49" s="66">
        <v>2</v>
      </c>
      <c r="L49" s="66">
        <v>204</v>
      </c>
      <c r="M49" s="66">
        <v>85</v>
      </c>
      <c r="N49" s="66">
        <v>386</v>
      </c>
      <c r="O49" s="66">
        <v>94</v>
      </c>
    </row>
    <row r="50" spans="1:15" ht="15">
      <c r="A50" s="15">
        <v>40</v>
      </c>
      <c r="B50" s="16" t="s">
        <v>129</v>
      </c>
      <c r="C50" s="59">
        <v>29139</v>
      </c>
      <c r="D50" s="59">
        <v>23630</v>
      </c>
      <c r="E50" s="59">
        <v>495</v>
      </c>
      <c r="F50" s="59">
        <v>28086</v>
      </c>
      <c r="G50" s="59">
        <v>22750</v>
      </c>
      <c r="H50" s="59">
        <v>0</v>
      </c>
      <c r="I50" s="59">
        <v>0</v>
      </c>
      <c r="J50" s="59">
        <v>3</v>
      </c>
      <c r="K50" s="59">
        <v>1</v>
      </c>
      <c r="L50" s="59">
        <v>355</v>
      </c>
      <c r="M50" s="59"/>
      <c r="N50" s="59">
        <v>2912</v>
      </c>
      <c r="O50" s="59"/>
    </row>
    <row r="51" spans="1:19" ht="15">
      <c r="A51" s="15">
        <v>41</v>
      </c>
      <c r="B51" s="16" t="s">
        <v>130</v>
      </c>
      <c r="C51" s="70">
        <v>55942</v>
      </c>
      <c r="D51" s="70">
        <v>41956</v>
      </c>
      <c r="E51" s="159"/>
      <c r="F51" s="70">
        <v>49760</v>
      </c>
      <c r="G51" s="70">
        <v>36827</v>
      </c>
      <c r="H51" s="70">
        <v>0</v>
      </c>
      <c r="I51" s="70">
        <v>0</v>
      </c>
      <c r="J51" s="70">
        <v>5</v>
      </c>
      <c r="K51" s="70">
        <v>1</v>
      </c>
      <c r="L51" s="70">
        <v>1977</v>
      </c>
      <c r="M51" s="70">
        <v>998</v>
      </c>
      <c r="N51" s="70">
        <v>4462</v>
      </c>
      <c r="O51" s="70">
        <v>2982</v>
      </c>
      <c r="P51" s="34"/>
      <c r="Q51" s="34"/>
      <c r="R51"/>
      <c r="S51"/>
    </row>
    <row r="52" spans="1:20" ht="15">
      <c r="A52" s="15">
        <v>42</v>
      </c>
      <c r="B52" s="35" t="s">
        <v>131</v>
      </c>
      <c r="C52" s="68">
        <v>16509</v>
      </c>
      <c r="D52" s="68">
        <v>14217</v>
      </c>
      <c r="E52" s="68">
        <v>1553</v>
      </c>
      <c r="F52" s="68">
        <v>12624</v>
      </c>
      <c r="G52" s="68">
        <v>10701</v>
      </c>
      <c r="H52" s="68">
        <v>0</v>
      </c>
      <c r="I52" s="68">
        <v>0</v>
      </c>
      <c r="J52" s="68">
        <v>0</v>
      </c>
      <c r="K52" s="68">
        <v>0</v>
      </c>
      <c r="L52" s="68">
        <v>320</v>
      </c>
      <c r="M52" s="68">
        <v>254</v>
      </c>
      <c r="N52" s="68">
        <v>1057</v>
      </c>
      <c r="O52" s="68">
        <v>750</v>
      </c>
      <c r="P52" s="55"/>
      <c r="Q52" s="27"/>
      <c r="R52" s="27"/>
      <c r="S52" s="27"/>
      <c r="T52" s="27"/>
    </row>
    <row r="53" spans="1:15" ht="15">
      <c r="A53" s="15">
        <v>43</v>
      </c>
      <c r="B53" s="16" t="s">
        <v>132</v>
      </c>
      <c r="C53" s="59">
        <v>10332</v>
      </c>
      <c r="D53" s="59">
        <v>7245</v>
      </c>
      <c r="E53" s="59">
        <v>386</v>
      </c>
      <c r="F53" s="59">
        <v>7375</v>
      </c>
      <c r="G53" s="59">
        <v>5154</v>
      </c>
      <c r="H53" s="59">
        <v>0</v>
      </c>
      <c r="I53" s="59">
        <v>0</v>
      </c>
      <c r="J53" s="59">
        <v>3</v>
      </c>
      <c r="K53" s="59">
        <v>1</v>
      </c>
      <c r="L53" s="59">
        <v>115</v>
      </c>
      <c r="M53" s="59">
        <v>56</v>
      </c>
      <c r="N53" s="59">
        <v>325</v>
      </c>
      <c r="O53" s="59">
        <v>211</v>
      </c>
    </row>
    <row r="54" spans="1:20" ht="15">
      <c r="A54" s="15">
        <v>44</v>
      </c>
      <c r="B54" s="16" t="s">
        <v>133</v>
      </c>
      <c r="C54" s="75">
        <v>25365</v>
      </c>
      <c r="D54" s="71">
        <v>19063</v>
      </c>
      <c r="E54" s="71">
        <v>1937</v>
      </c>
      <c r="F54" s="71">
        <v>22089</v>
      </c>
      <c r="G54" s="71">
        <v>16960</v>
      </c>
      <c r="H54" s="71">
        <v>0</v>
      </c>
      <c r="I54" s="71">
        <v>0</v>
      </c>
      <c r="J54" s="71">
        <v>3</v>
      </c>
      <c r="K54" s="71">
        <v>1</v>
      </c>
      <c r="L54" s="71">
        <v>395</v>
      </c>
      <c r="M54" s="71">
        <v>211</v>
      </c>
      <c r="N54" s="71">
        <v>3819</v>
      </c>
      <c r="O54" s="71">
        <v>13104</v>
      </c>
      <c r="P54" s="28"/>
      <c r="Q54" s="28"/>
      <c r="R54"/>
      <c r="S54"/>
      <c r="T54"/>
    </row>
    <row r="55" spans="1:20" ht="15">
      <c r="A55" s="15">
        <v>45</v>
      </c>
      <c r="B55" s="16" t="s">
        <v>134</v>
      </c>
      <c r="C55" s="59">
        <v>15985</v>
      </c>
      <c r="D55" s="59">
        <v>10347</v>
      </c>
      <c r="E55" s="59">
        <v>30</v>
      </c>
      <c r="F55" s="59">
        <v>11745</v>
      </c>
      <c r="G55" s="59">
        <v>9029</v>
      </c>
      <c r="H55" s="59">
        <v>0</v>
      </c>
      <c r="I55" s="59">
        <v>0</v>
      </c>
      <c r="J55" s="59">
        <v>1</v>
      </c>
      <c r="K55" s="59">
        <v>0</v>
      </c>
      <c r="L55" s="59">
        <v>351</v>
      </c>
      <c r="M55" s="59">
        <v>241</v>
      </c>
      <c r="N55" s="59">
        <v>1101</v>
      </c>
      <c r="O55" s="59">
        <v>561</v>
      </c>
      <c r="P55" s="26"/>
      <c r="Q55" s="26"/>
      <c r="R55" s="26"/>
      <c r="S55" s="26"/>
      <c r="T55" s="26"/>
    </row>
    <row r="56" spans="1:15" ht="15">
      <c r="A56" s="15">
        <v>46</v>
      </c>
      <c r="B56" s="16" t="s">
        <v>135</v>
      </c>
      <c r="C56" s="66">
        <v>19159</v>
      </c>
      <c r="D56" s="66">
        <v>14863</v>
      </c>
      <c r="E56" s="66">
        <v>120</v>
      </c>
      <c r="F56" s="66">
        <v>14291</v>
      </c>
      <c r="G56" s="66">
        <v>11199</v>
      </c>
      <c r="H56" s="66">
        <v>0</v>
      </c>
      <c r="I56" s="66">
        <v>0</v>
      </c>
      <c r="J56" s="66">
        <v>1</v>
      </c>
      <c r="K56" s="66">
        <v>0</v>
      </c>
      <c r="L56" s="66">
        <v>348</v>
      </c>
      <c r="M56" s="66">
        <v>163</v>
      </c>
      <c r="N56" s="66">
        <v>1182</v>
      </c>
      <c r="O56" s="66">
        <v>614</v>
      </c>
    </row>
    <row r="57" spans="1:15" ht="15">
      <c r="A57" s="15">
        <v>47</v>
      </c>
      <c r="B57" s="16" t="s">
        <v>136</v>
      </c>
      <c r="C57" s="59">
        <v>25106</v>
      </c>
      <c r="D57" s="59">
        <v>17548</v>
      </c>
      <c r="E57" s="59">
        <v>355</v>
      </c>
      <c r="F57" s="59">
        <v>23028</v>
      </c>
      <c r="G57" s="59">
        <v>14630</v>
      </c>
      <c r="H57" s="59">
        <v>0</v>
      </c>
      <c r="I57" s="59">
        <v>0</v>
      </c>
      <c r="J57" s="59">
        <v>10</v>
      </c>
      <c r="K57" s="59">
        <v>0</v>
      </c>
      <c r="L57" s="59">
        <v>165</v>
      </c>
      <c r="M57" s="59">
        <v>50</v>
      </c>
      <c r="N57" s="59">
        <v>8062</v>
      </c>
      <c r="O57" s="59">
        <v>3015</v>
      </c>
    </row>
    <row r="58" spans="1:15" ht="15.75">
      <c r="A58" s="15">
        <v>48</v>
      </c>
      <c r="B58" s="16" t="s">
        <v>137</v>
      </c>
      <c r="C58" s="59" t="s">
        <v>184</v>
      </c>
      <c r="D58" s="59" t="s">
        <v>185</v>
      </c>
      <c r="E58" s="59" t="s">
        <v>186</v>
      </c>
      <c r="F58" s="59" t="s">
        <v>187</v>
      </c>
      <c r="G58" s="59" t="s">
        <v>188</v>
      </c>
      <c r="H58" s="59" t="s">
        <v>189</v>
      </c>
      <c r="I58" s="59">
        <v>0</v>
      </c>
      <c r="J58" s="59">
        <v>1</v>
      </c>
      <c r="K58" s="59" t="s">
        <v>189</v>
      </c>
      <c r="L58" s="59" t="s">
        <v>190</v>
      </c>
      <c r="M58" s="59" t="s">
        <v>186</v>
      </c>
      <c r="N58" s="59" t="s">
        <v>191</v>
      </c>
      <c r="O58" s="59" t="s">
        <v>192</v>
      </c>
    </row>
    <row r="59" spans="1:15" ht="15">
      <c r="A59" s="15">
        <v>49</v>
      </c>
      <c r="B59" s="16" t="s">
        <v>138</v>
      </c>
      <c r="C59" s="59">
        <v>23683</v>
      </c>
      <c r="D59" s="59">
        <v>20400</v>
      </c>
      <c r="E59" s="59">
        <v>1498</v>
      </c>
      <c r="F59" s="59">
        <v>16925</v>
      </c>
      <c r="G59" s="59">
        <v>13954</v>
      </c>
      <c r="H59" s="59">
        <v>0</v>
      </c>
      <c r="I59" s="59">
        <v>0</v>
      </c>
      <c r="J59" s="59">
        <v>4</v>
      </c>
      <c r="K59" s="59">
        <v>1</v>
      </c>
      <c r="L59" s="59">
        <v>524</v>
      </c>
      <c r="M59" s="59">
        <v>340</v>
      </c>
      <c r="N59" s="59">
        <v>2238</v>
      </c>
      <c r="O59" s="59">
        <v>1454</v>
      </c>
    </row>
    <row r="60" spans="1:15" ht="15.75">
      <c r="A60" s="15">
        <v>50</v>
      </c>
      <c r="B60" s="16" t="s">
        <v>139</v>
      </c>
      <c r="C60" s="72">
        <v>13495</v>
      </c>
      <c r="D60" s="67">
        <v>9689</v>
      </c>
      <c r="E60" s="72">
        <v>212</v>
      </c>
      <c r="F60" s="72">
        <v>11194</v>
      </c>
      <c r="G60" s="72">
        <v>9127</v>
      </c>
      <c r="H60" s="72">
        <v>0</v>
      </c>
      <c r="I60" s="72">
        <v>0</v>
      </c>
      <c r="J60" s="72">
        <v>1</v>
      </c>
      <c r="K60" s="72">
        <v>0</v>
      </c>
      <c r="L60" s="72">
        <v>298</v>
      </c>
      <c r="M60" s="72">
        <v>76</v>
      </c>
      <c r="N60" s="72">
        <v>1113</v>
      </c>
      <c r="O60" s="72">
        <v>779</v>
      </c>
    </row>
    <row r="61" spans="1:15" ht="15.75">
      <c r="A61" s="15">
        <v>51</v>
      </c>
      <c r="B61" s="16" t="s">
        <v>140</v>
      </c>
      <c r="C61" s="73">
        <v>19736</v>
      </c>
      <c r="D61" s="59">
        <v>9881</v>
      </c>
      <c r="E61" s="73">
        <v>216</v>
      </c>
      <c r="F61" s="73">
        <v>16830</v>
      </c>
      <c r="G61" s="73">
        <v>8549</v>
      </c>
      <c r="H61" s="73">
        <v>0</v>
      </c>
      <c r="I61" s="73">
        <v>0</v>
      </c>
      <c r="J61" s="73">
        <v>3</v>
      </c>
      <c r="K61" s="73">
        <v>0</v>
      </c>
      <c r="L61" s="73">
        <v>210</v>
      </c>
      <c r="M61" s="73">
        <v>87</v>
      </c>
      <c r="N61" s="73">
        <v>1110</v>
      </c>
      <c r="O61" s="73">
        <v>320</v>
      </c>
    </row>
    <row r="62" spans="1:15" ht="15">
      <c r="A62" s="15">
        <v>52</v>
      </c>
      <c r="B62" s="16" t="s">
        <v>141</v>
      </c>
      <c r="C62" s="168">
        <v>24020</v>
      </c>
      <c r="D62" s="168">
        <v>16668</v>
      </c>
      <c r="E62" s="168">
        <v>172</v>
      </c>
      <c r="F62" s="168">
        <v>21166</v>
      </c>
      <c r="G62" s="168">
        <v>15703</v>
      </c>
      <c r="H62" s="168">
        <v>0</v>
      </c>
      <c r="I62" s="168">
        <v>0</v>
      </c>
      <c r="J62" s="168">
        <v>2</v>
      </c>
      <c r="K62" s="168">
        <v>1</v>
      </c>
      <c r="L62" s="168">
        <v>98</v>
      </c>
      <c r="M62" s="168">
        <v>56</v>
      </c>
      <c r="N62" s="168">
        <v>585</v>
      </c>
      <c r="O62" s="168">
        <v>216</v>
      </c>
    </row>
    <row r="63" spans="1:15" ht="15">
      <c r="A63" s="157">
        <v>53</v>
      </c>
      <c r="B63" s="158" t="s">
        <v>142</v>
      </c>
      <c r="C63" s="177">
        <v>15533</v>
      </c>
      <c r="D63" s="177">
        <v>10576</v>
      </c>
      <c r="E63" s="177">
        <v>68</v>
      </c>
      <c r="F63" s="177">
        <v>12833</v>
      </c>
      <c r="G63" s="177">
        <v>6417</v>
      </c>
      <c r="H63" s="177">
        <v>0</v>
      </c>
      <c r="I63" s="177">
        <v>0</v>
      </c>
      <c r="J63" s="177">
        <v>8</v>
      </c>
      <c r="K63" s="177">
        <v>2</v>
      </c>
      <c r="L63" s="177">
        <v>74</v>
      </c>
      <c r="M63" s="177">
        <v>37</v>
      </c>
      <c r="N63" s="177">
        <v>702</v>
      </c>
      <c r="O63" s="177">
        <v>303</v>
      </c>
    </row>
    <row r="64" spans="1:15" ht="15">
      <c r="A64" s="15">
        <v>54</v>
      </c>
      <c r="B64" s="16" t="s">
        <v>90</v>
      </c>
      <c r="C64" s="175">
        <v>24679</v>
      </c>
      <c r="D64" s="176">
        <v>19989</v>
      </c>
      <c r="E64" s="175">
        <v>434</v>
      </c>
      <c r="F64" s="175">
        <v>20761</v>
      </c>
      <c r="G64" s="175">
        <v>17024</v>
      </c>
      <c r="H64" s="175">
        <v>0</v>
      </c>
      <c r="I64" s="175">
        <v>0</v>
      </c>
      <c r="J64" s="175">
        <v>0</v>
      </c>
      <c r="K64" s="175">
        <v>0</v>
      </c>
      <c r="L64" s="175">
        <v>235</v>
      </c>
      <c r="M64" s="175">
        <v>94</v>
      </c>
      <c r="N64" s="175">
        <v>4935</v>
      </c>
      <c r="O64" s="175">
        <v>2961</v>
      </c>
    </row>
    <row r="65" spans="1:15" ht="15">
      <c r="A65" s="15">
        <v>55</v>
      </c>
      <c r="B65" s="16" t="s">
        <v>143</v>
      </c>
      <c r="C65" s="59">
        <v>20643</v>
      </c>
      <c r="D65" s="59">
        <v>17509</v>
      </c>
      <c r="E65" s="59">
        <v>240</v>
      </c>
      <c r="F65" s="59">
        <v>16584</v>
      </c>
      <c r="G65" s="59">
        <v>13932</v>
      </c>
      <c r="H65" s="59">
        <v>0</v>
      </c>
      <c r="I65" s="59">
        <v>0</v>
      </c>
      <c r="J65" s="59">
        <v>1</v>
      </c>
      <c r="K65" s="59">
        <v>0</v>
      </c>
      <c r="L65" s="59">
        <v>676</v>
      </c>
      <c r="M65" s="59">
        <v>478</v>
      </c>
      <c r="N65" s="59">
        <v>1302</v>
      </c>
      <c r="O65" s="59">
        <v>910</v>
      </c>
    </row>
    <row r="66" spans="1:15" ht="15">
      <c r="A66" s="15">
        <v>56</v>
      </c>
      <c r="B66" s="16" t="s">
        <v>144</v>
      </c>
      <c r="C66" s="59">
        <v>60259</v>
      </c>
      <c r="D66" s="59">
        <v>43975</v>
      </c>
      <c r="E66" s="59">
        <v>105</v>
      </c>
      <c r="F66" s="59">
        <v>57925</v>
      </c>
      <c r="G66" s="59">
        <v>42267</v>
      </c>
      <c r="H66" s="59">
        <v>0</v>
      </c>
      <c r="I66" s="59">
        <v>0</v>
      </c>
      <c r="J66" s="59">
        <v>3</v>
      </c>
      <c r="K66" s="59">
        <v>1</v>
      </c>
      <c r="L66" s="59">
        <v>768</v>
      </c>
      <c r="M66" s="59">
        <v>369</v>
      </c>
      <c r="N66" s="59">
        <v>5624</v>
      </c>
      <c r="O66" s="59">
        <v>2581</v>
      </c>
    </row>
    <row r="67" spans="1:15" ht="15">
      <c r="A67" s="15">
        <v>57</v>
      </c>
      <c r="B67" s="16" t="s">
        <v>270</v>
      </c>
      <c r="C67" s="59">
        <v>21345</v>
      </c>
      <c r="D67" s="59">
        <v>14386</v>
      </c>
      <c r="E67" s="59">
        <v>40</v>
      </c>
      <c r="F67" s="59">
        <v>20124</v>
      </c>
      <c r="G67" s="59">
        <v>13760</v>
      </c>
      <c r="H67" s="59">
        <v>0</v>
      </c>
      <c r="I67" s="59">
        <v>0</v>
      </c>
      <c r="J67" s="59">
        <v>2</v>
      </c>
      <c r="K67" s="59">
        <v>1</v>
      </c>
      <c r="L67" s="59">
        <v>1145</v>
      </c>
      <c r="M67" s="59">
        <v>598</v>
      </c>
      <c r="N67" s="59">
        <v>1376</v>
      </c>
      <c r="O67" s="59">
        <v>785</v>
      </c>
    </row>
    <row r="68" spans="1:15" ht="15">
      <c r="A68" s="15">
        <v>58</v>
      </c>
      <c r="B68" s="16" t="s">
        <v>146</v>
      </c>
      <c r="C68" s="59">
        <v>19687</v>
      </c>
      <c r="D68" s="59">
        <v>12976</v>
      </c>
      <c r="E68" s="59">
        <v>114</v>
      </c>
      <c r="F68" s="59">
        <v>17528</v>
      </c>
      <c r="G68" s="59">
        <v>11808</v>
      </c>
      <c r="H68" s="59">
        <v>0</v>
      </c>
      <c r="I68" s="59">
        <v>0</v>
      </c>
      <c r="J68" s="59">
        <v>1</v>
      </c>
      <c r="K68" s="59">
        <v>0</v>
      </c>
      <c r="L68" s="59">
        <v>299</v>
      </c>
      <c r="M68" s="59">
        <v>157</v>
      </c>
      <c r="N68" s="59">
        <v>1083</v>
      </c>
      <c r="O68" s="59">
        <v>466</v>
      </c>
    </row>
    <row r="69" spans="1:15" ht="15">
      <c r="A69" s="157">
        <v>59</v>
      </c>
      <c r="B69" s="158" t="s">
        <v>147</v>
      </c>
      <c r="C69" s="153">
        <v>14872</v>
      </c>
      <c r="D69" s="16">
        <v>8122</v>
      </c>
      <c r="E69" s="16"/>
      <c r="F69" s="16">
        <v>14003</v>
      </c>
      <c r="G69" s="16">
        <v>7913</v>
      </c>
      <c r="H69" s="16">
        <v>0</v>
      </c>
      <c r="I69" s="16">
        <v>0</v>
      </c>
      <c r="J69" s="16">
        <v>0</v>
      </c>
      <c r="K69" s="16">
        <v>0</v>
      </c>
      <c r="L69" s="16">
        <v>113</v>
      </c>
      <c r="M69" s="16">
        <v>62</v>
      </c>
      <c r="N69" s="16">
        <v>221</v>
      </c>
      <c r="O69" s="16">
        <v>147</v>
      </c>
    </row>
    <row r="70" spans="1:16" ht="15">
      <c r="A70" s="15">
        <v>60</v>
      </c>
      <c r="B70" s="16" t="s">
        <v>148</v>
      </c>
      <c r="C70" s="168">
        <v>18875</v>
      </c>
      <c r="D70" s="168">
        <v>15650</v>
      </c>
      <c r="E70" s="168">
        <v>46</v>
      </c>
      <c r="F70" s="168">
        <v>15860</v>
      </c>
      <c r="G70" s="168">
        <v>12450</v>
      </c>
      <c r="H70" s="168">
        <v>0</v>
      </c>
      <c r="I70" s="168">
        <v>0</v>
      </c>
      <c r="J70" s="168">
        <v>0</v>
      </c>
      <c r="K70" s="168">
        <v>0</v>
      </c>
      <c r="L70" s="168">
        <v>176</v>
      </c>
      <c r="M70" s="168">
        <v>125</v>
      </c>
      <c r="N70" s="168">
        <v>564</v>
      </c>
      <c r="O70" s="168">
        <v>355</v>
      </c>
      <c r="P70" s="26"/>
    </row>
    <row r="71" spans="1:15" ht="15">
      <c r="A71" s="157">
        <v>61</v>
      </c>
      <c r="B71" s="158" t="s">
        <v>149</v>
      </c>
      <c r="C71" s="153">
        <v>16111</v>
      </c>
      <c r="D71" s="153">
        <v>10.176</v>
      </c>
      <c r="E71" s="153">
        <v>114</v>
      </c>
      <c r="F71" s="153">
        <v>15598</v>
      </c>
      <c r="G71" s="153">
        <v>8927</v>
      </c>
      <c r="H71" s="153"/>
      <c r="I71" s="153"/>
      <c r="J71" s="153">
        <v>4</v>
      </c>
      <c r="K71" s="153">
        <v>2</v>
      </c>
      <c r="L71" s="153">
        <v>334</v>
      </c>
      <c r="M71" s="153">
        <v>122</v>
      </c>
      <c r="N71" s="153">
        <v>425</v>
      </c>
      <c r="O71" s="153">
        <v>209</v>
      </c>
    </row>
    <row r="72" spans="1:15" ht="15">
      <c r="A72" s="15">
        <v>62</v>
      </c>
      <c r="B72" s="16" t="s">
        <v>150</v>
      </c>
      <c r="C72" s="169">
        <v>18456</v>
      </c>
      <c r="D72" s="169">
        <v>14666</v>
      </c>
      <c r="E72" s="169">
        <v>57</v>
      </c>
      <c r="F72" s="169">
        <v>16772</v>
      </c>
      <c r="G72" s="169">
        <v>13181</v>
      </c>
      <c r="H72" s="169">
        <v>0</v>
      </c>
      <c r="I72" s="169">
        <v>0</v>
      </c>
      <c r="J72" s="169">
        <v>7</v>
      </c>
      <c r="K72" s="169">
        <v>1</v>
      </c>
      <c r="L72" s="169">
        <v>764</v>
      </c>
      <c r="M72" s="169">
        <v>493</v>
      </c>
      <c r="N72" s="169">
        <v>1402</v>
      </c>
      <c r="O72" s="169">
        <v>861</v>
      </c>
    </row>
    <row r="73" spans="1:20" ht="15">
      <c r="A73" s="17">
        <v>63</v>
      </c>
      <c r="B73" s="20" t="s">
        <v>151</v>
      </c>
      <c r="C73" s="74">
        <v>14658</v>
      </c>
      <c r="D73" s="74">
        <v>11231</v>
      </c>
      <c r="E73" s="74">
        <v>162</v>
      </c>
      <c r="F73" s="74">
        <v>12895</v>
      </c>
      <c r="G73" s="74">
        <v>9668</v>
      </c>
      <c r="H73" s="74"/>
      <c r="I73" s="74"/>
      <c r="J73" s="74">
        <v>11</v>
      </c>
      <c r="K73" s="74">
        <v>2</v>
      </c>
      <c r="L73" s="74">
        <v>484</v>
      </c>
      <c r="M73" s="74">
        <v>209</v>
      </c>
      <c r="N73" s="74">
        <v>1414</v>
      </c>
      <c r="O73" s="74">
        <v>569</v>
      </c>
      <c r="P73" s="26"/>
      <c r="Q73" s="26"/>
      <c r="R73" s="26"/>
      <c r="S73" s="26"/>
      <c r="T73" s="26"/>
    </row>
    <row r="74" spans="1:15" ht="15">
      <c r="A74" s="61"/>
      <c r="B74" s="63"/>
      <c r="C74" s="64">
        <f>SUM(C11:C73)</f>
        <v>1437247</v>
      </c>
      <c r="D74" s="64">
        <f aca="true" t="shared" si="0" ref="D74:O74">SUM(D11:D73)</f>
        <v>1043897.176</v>
      </c>
      <c r="E74" s="64">
        <f t="shared" si="0"/>
        <v>80610</v>
      </c>
      <c r="F74" s="64">
        <f t="shared" si="0"/>
        <v>1166310</v>
      </c>
      <c r="G74" s="64">
        <f t="shared" si="0"/>
        <v>828879.6170000001</v>
      </c>
      <c r="H74" s="64">
        <f t="shared" si="0"/>
        <v>9</v>
      </c>
      <c r="I74" s="64">
        <f t="shared" si="0"/>
        <v>1</v>
      </c>
      <c r="J74" s="64">
        <f t="shared" si="0"/>
        <v>326</v>
      </c>
      <c r="K74" s="64">
        <f t="shared" si="0"/>
        <v>150</v>
      </c>
      <c r="L74" s="64">
        <f t="shared" si="0"/>
        <v>26862</v>
      </c>
      <c r="M74" s="64">
        <f t="shared" si="0"/>
        <v>15195</v>
      </c>
      <c r="N74" s="64">
        <f t="shared" si="0"/>
        <v>121931.61600000001</v>
      </c>
      <c r="O74" s="64">
        <f t="shared" si="0"/>
        <v>73787</v>
      </c>
    </row>
    <row r="75" spans="3:15" ht="15"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</row>
    <row r="76" spans="3:15" ht="15"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</row>
    <row r="77" spans="3:15" ht="15"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</row>
    <row r="78" spans="3:15" ht="15"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</row>
    <row r="79" spans="3:15" ht="15"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</row>
    <row r="80" spans="3:15" ht="15"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</row>
    <row r="81" spans="3:15" ht="15"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</row>
    <row r="82" spans="3:15" ht="15"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</row>
    <row r="83" spans="3:15" ht="15"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</row>
    <row r="84" spans="3:15" ht="15"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</row>
    <row r="85" spans="3:15" ht="15"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</row>
    <row r="86" spans="3:15" ht="15"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</row>
    <row r="87" spans="3:15" ht="15"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</row>
    <row r="88" spans="3:15" ht="15"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</row>
    <row r="89" spans="3:15" ht="15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</row>
    <row r="90" spans="3:15" ht="15"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</row>
    <row r="91" spans="3:15" ht="15"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</row>
    <row r="92" spans="3:15" ht="15"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</row>
    <row r="93" spans="3:15" ht="15"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</row>
    <row r="94" spans="3:15" ht="15"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</row>
    <row r="95" spans="3:15" ht="15"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</row>
    <row r="96" spans="3:15" ht="15"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</row>
    <row r="97" spans="3:15" ht="15"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</row>
    <row r="98" spans="3:15" ht="15"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</row>
    <row r="99" spans="3:15" ht="15"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</row>
    <row r="100" spans="3:15" ht="15"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3:15" ht="15"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</row>
    <row r="102" spans="3:15" ht="15"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</row>
    <row r="103" spans="3:15" ht="15"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</row>
    <row r="104" spans="3:15" ht="15"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</row>
  </sheetData>
  <sheetProtection/>
  <mergeCells count="26">
    <mergeCell ref="M7:M8"/>
    <mergeCell ref="N7:N8"/>
    <mergeCell ref="I7:I8"/>
    <mergeCell ref="K7:K8"/>
    <mergeCell ref="L7:L8"/>
    <mergeCell ref="J7:J8"/>
    <mergeCell ref="B5:B8"/>
    <mergeCell ref="A1:D1"/>
    <mergeCell ref="H7:H8"/>
    <mergeCell ref="A2:D2"/>
    <mergeCell ref="E1:M1"/>
    <mergeCell ref="E2:M2"/>
    <mergeCell ref="L6:M6"/>
    <mergeCell ref="H6:I6"/>
    <mergeCell ref="A5:A8"/>
    <mergeCell ref="A3:O3"/>
    <mergeCell ref="D5:O5"/>
    <mergeCell ref="C5:C8"/>
    <mergeCell ref="D6:D8"/>
    <mergeCell ref="E6:E8"/>
    <mergeCell ref="F6:G6"/>
    <mergeCell ref="F7:F8"/>
    <mergeCell ref="G7:G8"/>
    <mergeCell ref="J6:K6"/>
    <mergeCell ref="N6:O6"/>
    <mergeCell ref="O7:O8"/>
  </mergeCells>
  <printOptions/>
  <pageMargins left="0.31" right="0.25" top="1" bottom="1" header="1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4"/>
  <sheetViews>
    <sheetView zoomScale="106" zoomScaleNormal="106" zoomScalePageLayoutView="0" workbookViewId="0" topLeftCell="A1">
      <pane ySplit="11" topLeftCell="A69" activePane="bottomLeft" state="frozen"/>
      <selection pane="topLeft" activeCell="A1" sqref="A1"/>
      <selection pane="bottomLeft" activeCell="W73" sqref="W73"/>
    </sheetView>
  </sheetViews>
  <sheetFormatPr defaultColWidth="9.140625" defaultRowHeight="15"/>
  <cols>
    <col min="1" max="1" width="3.140625" style="78" customWidth="1"/>
    <col min="2" max="2" width="12.8515625" style="78" customWidth="1"/>
    <col min="3" max="3" width="6.57421875" style="78" customWidth="1"/>
    <col min="4" max="4" width="7.421875" style="78" customWidth="1"/>
    <col min="5" max="5" width="6.8515625" style="78" customWidth="1"/>
    <col min="6" max="6" width="8.28125" style="78" customWidth="1"/>
    <col min="7" max="8" width="7.28125" style="78" customWidth="1"/>
    <col min="9" max="9" width="7.7109375" style="78" customWidth="1"/>
    <col min="10" max="10" width="7.00390625" style="78" customWidth="1"/>
    <col min="11" max="11" width="6.8515625" style="78" customWidth="1"/>
    <col min="12" max="13" width="7.140625" style="78" customWidth="1"/>
    <col min="14" max="14" width="7.00390625" style="78" customWidth="1"/>
    <col min="15" max="15" width="7.28125" style="78" customWidth="1"/>
    <col min="16" max="16" width="7.421875" style="78" customWidth="1"/>
    <col min="17" max="17" width="6.00390625" style="78" customWidth="1"/>
    <col min="18" max="18" width="5.57421875" style="78" customWidth="1"/>
    <col min="19" max="19" width="7.28125" style="78" customWidth="1"/>
    <col min="20" max="20" width="7.421875" style="78" customWidth="1"/>
    <col min="21" max="16384" width="9.140625" style="78" customWidth="1"/>
  </cols>
  <sheetData>
    <row r="1" spans="1:20" ht="12">
      <c r="A1" s="207" t="s">
        <v>262</v>
      </c>
      <c r="B1" s="207"/>
      <c r="C1" s="207"/>
      <c r="D1" s="198" t="s">
        <v>263</v>
      </c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</row>
    <row r="2" spans="1:20" ht="12">
      <c r="A2" s="207"/>
      <c r="B2" s="207"/>
      <c r="C2" s="207"/>
      <c r="D2" s="199" t="s">
        <v>267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</row>
    <row r="3" spans="1:18" ht="18" customHeight="1">
      <c r="A3" s="205" t="s">
        <v>55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</row>
    <row r="5" spans="1:20" ht="18" customHeight="1">
      <c r="A5" s="202" t="s">
        <v>152</v>
      </c>
      <c r="B5" s="202" t="s">
        <v>88</v>
      </c>
      <c r="C5" s="206" t="s">
        <v>8</v>
      </c>
      <c r="D5" s="206"/>
      <c r="E5" s="206"/>
      <c r="F5" s="206" t="s">
        <v>56</v>
      </c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</row>
    <row r="6" spans="1:20" ht="27" customHeight="1">
      <c r="A6" s="192"/>
      <c r="B6" s="192"/>
      <c r="C6" s="202" t="s">
        <v>7</v>
      </c>
      <c r="D6" s="200" t="s">
        <v>70</v>
      </c>
      <c r="E6" s="200"/>
      <c r="F6" s="202" t="s">
        <v>82</v>
      </c>
      <c r="G6" s="214" t="s">
        <v>1</v>
      </c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6"/>
    </row>
    <row r="7" spans="1:20" ht="15" customHeight="1">
      <c r="A7" s="192"/>
      <c r="B7" s="192"/>
      <c r="C7" s="217"/>
      <c r="D7" s="208" t="s">
        <v>51</v>
      </c>
      <c r="E7" s="208" t="s">
        <v>268</v>
      </c>
      <c r="F7" s="217"/>
      <c r="G7" s="200" t="s">
        <v>2</v>
      </c>
      <c r="H7" s="210" t="s">
        <v>12</v>
      </c>
      <c r="I7" s="211"/>
      <c r="J7" s="202" t="s">
        <v>52</v>
      </c>
      <c r="K7" s="201" t="s">
        <v>9</v>
      </c>
      <c r="L7" s="201"/>
      <c r="M7" s="201"/>
      <c r="N7" s="201"/>
      <c r="O7" s="201" t="s">
        <v>54</v>
      </c>
      <c r="P7" s="201"/>
      <c r="Q7" s="201"/>
      <c r="R7" s="201"/>
      <c r="S7" s="201"/>
      <c r="T7" s="201"/>
    </row>
    <row r="8" spans="1:20" ht="14.25" customHeight="1">
      <c r="A8" s="192"/>
      <c r="B8" s="192"/>
      <c r="C8" s="217"/>
      <c r="D8" s="208"/>
      <c r="E8" s="208"/>
      <c r="F8" s="217"/>
      <c r="G8" s="219"/>
      <c r="H8" s="212"/>
      <c r="I8" s="213"/>
      <c r="J8" s="203"/>
      <c r="K8" s="202" t="s">
        <v>0</v>
      </c>
      <c r="L8" s="214" t="s">
        <v>1</v>
      </c>
      <c r="M8" s="215"/>
      <c r="N8" s="216"/>
      <c r="O8" s="202" t="s">
        <v>0</v>
      </c>
      <c r="P8" s="201" t="s">
        <v>1</v>
      </c>
      <c r="Q8" s="201"/>
      <c r="R8" s="201"/>
      <c r="S8" s="201"/>
      <c r="T8" s="201"/>
    </row>
    <row r="9" spans="1:20" ht="36.75" customHeight="1">
      <c r="A9" s="192"/>
      <c r="B9" s="192"/>
      <c r="C9" s="217"/>
      <c r="D9" s="208"/>
      <c r="E9" s="208"/>
      <c r="F9" s="217"/>
      <c r="G9" s="219"/>
      <c r="H9" s="202" t="s">
        <v>0</v>
      </c>
      <c r="I9" s="201" t="s">
        <v>2</v>
      </c>
      <c r="J9" s="203"/>
      <c r="K9" s="208"/>
      <c r="L9" s="202" t="s">
        <v>2</v>
      </c>
      <c r="M9" s="201" t="s">
        <v>10</v>
      </c>
      <c r="N9" s="201"/>
      <c r="O9" s="208"/>
      <c r="P9" s="201" t="s">
        <v>2</v>
      </c>
      <c r="Q9" s="200" t="s">
        <v>269</v>
      </c>
      <c r="R9" s="200"/>
      <c r="S9" s="200" t="s">
        <v>11</v>
      </c>
      <c r="T9" s="200"/>
    </row>
    <row r="10" spans="1:20" ht="43.5" customHeight="1">
      <c r="A10" s="193"/>
      <c r="B10" s="193"/>
      <c r="C10" s="218"/>
      <c r="D10" s="209"/>
      <c r="E10" s="209"/>
      <c r="F10" s="218"/>
      <c r="G10" s="219"/>
      <c r="H10" s="209"/>
      <c r="I10" s="201"/>
      <c r="J10" s="204"/>
      <c r="K10" s="209"/>
      <c r="L10" s="209"/>
      <c r="M10" s="79" t="s">
        <v>0</v>
      </c>
      <c r="N10" s="80" t="s">
        <v>2</v>
      </c>
      <c r="O10" s="209"/>
      <c r="P10" s="201"/>
      <c r="Q10" s="79" t="s">
        <v>0</v>
      </c>
      <c r="R10" s="80" t="s">
        <v>2</v>
      </c>
      <c r="S10" s="79" t="s">
        <v>0</v>
      </c>
      <c r="T10" s="80" t="s">
        <v>2</v>
      </c>
    </row>
    <row r="11" spans="1:20" ht="12">
      <c r="A11" s="80"/>
      <c r="B11" s="80"/>
      <c r="C11" s="62">
        <v>1</v>
      </c>
      <c r="D11" s="62">
        <v>2</v>
      </c>
      <c r="E11" s="62">
        <v>3</v>
      </c>
      <c r="F11" s="62">
        <v>4</v>
      </c>
      <c r="G11" s="62">
        <v>5</v>
      </c>
      <c r="H11" s="62">
        <v>6</v>
      </c>
      <c r="I11" s="62">
        <v>7</v>
      </c>
      <c r="J11" s="62">
        <v>8</v>
      </c>
      <c r="K11" s="62">
        <v>9</v>
      </c>
      <c r="L11" s="62">
        <v>10</v>
      </c>
      <c r="M11" s="62">
        <v>11</v>
      </c>
      <c r="N11" s="62">
        <v>12</v>
      </c>
      <c r="O11" s="62">
        <v>13</v>
      </c>
      <c r="P11" s="62">
        <v>14</v>
      </c>
      <c r="Q11" s="62">
        <v>15</v>
      </c>
      <c r="R11" s="62">
        <v>16</v>
      </c>
      <c r="S11" s="62">
        <v>17</v>
      </c>
      <c r="T11" s="62">
        <v>18</v>
      </c>
    </row>
    <row r="12" spans="1:21" ht="12">
      <c r="A12" s="81">
        <v>1</v>
      </c>
      <c r="B12" s="82" t="s">
        <v>91</v>
      </c>
      <c r="C12" s="106">
        <v>231</v>
      </c>
      <c r="D12" s="106">
        <v>30</v>
      </c>
      <c r="E12" s="106">
        <v>1923</v>
      </c>
      <c r="F12" s="106">
        <v>103804</v>
      </c>
      <c r="G12" s="106">
        <v>88290</v>
      </c>
      <c r="H12" s="106">
        <v>509</v>
      </c>
      <c r="I12" s="106">
        <v>382</v>
      </c>
      <c r="J12" s="106"/>
      <c r="K12" s="106">
        <v>32725</v>
      </c>
      <c r="L12" s="106">
        <v>22335</v>
      </c>
      <c r="M12" s="106">
        <v>1990</v>
      </c>
      <c r="N12" s="106">
        <v>1483</v>
      </c>
      <c r="O12" s="106">
        <v>10386</v>
      </c>
      <c r="P12" s="106">
        <v>6887</v>
      </c>
      <c r="Q12" s="106">
        <v>11</v>
      </c>
      <c r="R12" s="106">
        <v>7</v>
      </c>
      <c r="S12" s="106">
        <v>10315</v>
      </c>
      <c r="T12" s="106">
        <v>6880</v>
      </c>
      <c r="U12" s="83"/>
    </row>
    <row r="13" spans="1:21" ht="15" customHeight="1">
      <c r="A13" s="84">
        <v>2</v>
      </c>
      <c r="B13" s="84" t="s">
        <v>92</v>
      </c>
      <c r="C13" s="103">
        <v>243</v>
      </c>
      <c r="D13" s="103">
        <v>24</v>
      </c>
      <c r="E13" s="103">
        <v>1464</v>
      </c>
      <c r="F13" s="103">
        <v>86523</v>
      </c>
      <c r="G13" s="103">
        <v>66633</v>
      </c>
      <c r="H13" s="103">
        <v>2424</v>
      </c>
      <c r="I13" s="103">
        <v>1693</v>
      </c>
      <c r="J13" s="104">
        <v>3458</v>
      </c>
      <c r="K13" s="103">
        <v>15956</v>
      </c>
      <c r="L13" s="103">
        <v>11992</v>
      </c>
      <c r="M13" s="103">
        <v>1660</v>
      </c>
      <c r="N13" s="103">
        <v>1289</v>
      </c>
      <c r="O13" s="103">
        <v>10902</v>
      </c>
      <c r="P13" s="103">
        <v>8381</v>
      </c>
      <c r="Q13" s="103">
        <v>7</v>
      </c>
      <c r="R13" s="103">
        <v>3</v>
      </c>
      <c r="S13" s="103">
        <v>10559</v>
      </c>
      <c r="T13" s="103">
        <v>8158</v>
      </c>
      <c r="U13" s="83"/>
    </row>
    <row r="14" spans="1:21" ht="12">
      <c r="A14" s="84">
        <v>3</v>
      </c>
      <c r="B14" s="85" t="s">
        <v>93</v>
      </c>
      <c r="C14" s="105">
        <v>69</v>
      </c>
      <c r="D14" s="105">
        <v>14</v>
      </c>
      <c r="E14" s="105">
        <v>683</v>
      </c>
      <c r="F14" s="105">
        <v>30960</v>
      </c>
      <c r="G14" s="105">
        <f>'[1]M2'!$F$79+'[2]M2'!$F$24</f>
        <v>23266</v>
      </c>
      <c r="H14" s="105">
        <f>'[1]M2'!$G$79+'[2]M2'!$G$24</f>
        <v>498</v>
      </c>
      <c r="I14" s="105">
        <f>'[1]M2'!$H$79+'[2]M2'!$H$24</f>
        <v>464</v>
      </c>
      <c r="J14" s="105">
        <f>'[1]M2'!$I$79+'[2]M2'!$I$24</f>
        <v>99</v>
      </c>
      <c r="K14" s="105">
        <f>'[1]M2'!$J$79+'[2]M2'!$J$24</f>
        <v>11903</v>
      </c>
      <c r="L14" s="105">
        <f>'[1]M2'!$K$79+'[2]M2'!$K$24</f>
        <v>9748</v>
      </c>
      <c r="M14" s="105">
        <f>'[1]M2'!$L$79+'[2]M2'!$L$24</f>
        <v>750</v>
      </c>
      <c r="N14" s="105">
        <f>'[1]M2'!$M$79+'[2]M2'!$M$24</f>
        <v>577</v>
      </c>
      <c r="O14" s="105">
        <f>'[1]M2'!$N$79+'[2]M2'!$N$24</f>
        <v>2273</v>
      </c>
      <c r="P14" s="105">
        <f>'[1]M2'!$O$79+'[2]M2'!$O$24</f>
        <v>1872</v>
      </c>
      <c r="Q14" s="105">
        <f>'[1]M2'!$P$79+'[2]M2'!$P$24</f>
        <v>17</v>
      </c>
      <c r="R14" s="105">
        <f>'[1]M2'!$Q$79+'[2]M2'!$Q$24</f>
        <v>10</v>
      </c>
      <c r="S14" s="105">
        <f>'[1]M2'!$R$79+'[2]M2'!$R$24</f>
        <v>2884</v>
      </c>
      <c r="T14" s="105">
        <f>'[1]M2'!$S$79+'[2]M2'!$S$24</f>
        <v>2356</v>
      </c>
      <c r="U14" s="83"/>
    </row>
    <row r="15" spans="1:21" ht="12">
      <c r="A15" s="84">
        <v>4</v>
      </c>
      <c r="B15" s="85" t="s">
        <v>94</v>
      </c>
      <c r="C15" s="105">
        <v>34</v>
      </c>
      <c r="D15" s="105">
        <v>7</v>
      </c>
      <c r="E15" s="105">
        <v>278</v>
      </c>
      <c r="F15" s="105">
        <v>14465</v>
      </c>
      <c r="G15" s="105">
        <v>12005</v>
      </c>
      <c r="H15" s="105">
        <v>642</v>
      </c>
      <c r="I15" s="105">
        <v>532</v>
      </c>
      <c r="J15" s="105">
        <v>61</v>
      </c>
      <c r="K15" s="105">
        <v>3529</v>
      </c>
      <c r="L15" s="105">
        <v>2823</v>
      </c>
      <c r="M15" s="105">
        <v>258</v>
      </c>
      <c r="N15" s="105">
        <v>214</v>
      </c>
      <c r="O15" s="105">
        <v>4056</v>
      </c>
      <c r="P15" s="105">
        <v>3447</v>
      </c>
      <c r="Q15" s="105">
        <v>3</v>
      </c>
      <c r="R15" s="105">
        <v>1</v>
      </c>
      <c r="S15" s="105">
        <v>4053</v>
      </c>
      <c r="T15" s="105">
        <v>3446</v>
      </c>
      <c r="U15" s="83"/>
    </row>
    <row r="16" spans="1:21" ht="12">
      <c r="A16" s="84">
        <v>5</v>
      </c>
      <c r="B16" s="85" t="s">
        <v>95</v>
      </c>
      <c r="C16" s="103">
        <v>46</v>
      </c>
      <c r="D16" s="103">
        <v>9</v>
      </c>
      <c r="E16" s="103">
        <v>399</v>
      </c>
      <c r="F16" s="103">
        <v>16364</v>
      </c>
      <c r="G16" s="103">
        <v>11387</v>
      </c>
      <c r="H16" s="103">
        <v>170</v>
      </c>
      <c r="I16" s="103">
        <v>79</v>
      </c>
      <c r="J16" s="105">
        <v>170</v>
      </c>
      <c r="K16" s="103">
        <v>951</v>
      </c>
      <c r="L16" s="103">
        <v>511</v>
      </c>
      <c r="M16" s="103">
        <v>40</v>
      </c>
      <c r="N16" s="103">
        <v>9</v>
      </c>
      <c r="O16" s="103">
        <v>241</v>
      </c>
      <c r="P16" s="103">
        <v>98</v>
      </c>
      <c r="Q16" s="103">
        <v>2</v>
      </c>
      <c r="R16" s="103">
        <v>1</v>
      </c>
      <c r="S16" s="103">
        <v>239</v>
      </c>
      <c r="T16" s="103">
        <v>97</v>
      </c>
      <c r="U16" s="83"/>
    </row>
    <row r="17" spans="1:23" ht="12">
      <c r="A17" s="84">
        <v>6</v>
      </c>
      <c r="B17" s="85" t="s">
        <v>96</v>
      </c>
      <c r="C17" s="105">
        <v>59</v>
      </c>
      <c r="D17" s="105">
        <v>11</v>
      </c>
      <c r="E17" s="105">
        <v>696</v>
      </c>
      <c r="F17" s="105">
        <v>27838</v>
      </c>
      <c r="G17" s="105">
        <v>16095</v>
      </c>
      <c r="H17" s="105">
        <v>602</v>
      </c>
      <c r="I17" s="105">
        <v>367</v>
      </c>
      <c r="J17" s="105">
        <v>227</v>
      </c>
      <c r="K17" s="105">
        <v>13982</v>
      </c>
      <c r="L17" s="105">
        <v>7090</v>
      </c>
      <c r="M17" s="105">
        <v>401</v>
      </c>
      <c r="N17" s="105">
        <v>249</v>
      </c>
      <c r="O17" s="105">
        <v>7462</v>
      </c>
      <c r="P17" s="105">
        <v>4161</v>
      </c>
      <c r="Q17" s="105">
        <v>10</v>
      </c>
      <c r="R17" s="105">
        <v>2</v>
      </c>
      <c r="S17" s="105">
        <v>7448</v>
      </c>
      <c r="T17" s="105">
        <v>4157</v>
      </c>
      <c r="U17" s="83"/>
      <c r="V17" s="86"/>
      <c r="W17" s="86"/>
    </row>
    <row r="18" spans="1:21" ht="12">
      <c r="A18" s="84">
        <v>7</v>
      </c>
      <c r="B18" s="85" t="s">
        <v>97</v>
      </c>
      <c r="C18" s="105"/>
      <c r="D18" s="105">
        <v>7</v>
      </c>
      <c r="E18" s="105">
        <v>360</v>
      </c>
      <c r="F18" s="105">
        <v>17788</v>
      </c>
      <c r="G18" s="105">
        <v>12451</v>
      </c>
      <c r="H18" s="105">
        <v>804</v>
      </c>
      <c r="I18" s="105">
        <v>482</v>
      </c>
      <c r="J18" s="105">
        <v>402</v>
      </c>
      <c r="K18" s="105">
        <v>4538</v>
      </c>
      <c r="L18" s="105">
        <v>2722</v>
      </c>
      <c r="M18" s="105">
        <v>398</v>
      </c>
      <c r="N18" s="105">
        <v>238</v>
      </c>
      <c r="O18" s="105">
        <v>1606</v>
      </c>
      <c r="P18" s="105">
        <v>1124</v>
      </c>
      <c r="Q18" s="105">
        <v>6</v>
      </c>
      <c r="R18" s="105">
        <v>3</v>
      </c>
      <c r="S18" s="105">
        <v>1600</v>
      </c>
      <c r="T18" s="105">
        <v>1121</v>
      </c>
      <c r="U18" s="83"/>
    </row>
    <row r="19" spans="1:22" ht="12">
      <c r="A19" s="84">
        <v>8</v>
      </c>
      <c r="B19" s="85" t="s">
        <v>98</v>
      </c>
      <c r="C19" s="165">
        <v>309</v>
      </c>
      <c r="D19" s="105">
        <v>7</v>
      </c>
      <c r="E19" s="105">
        <v>285</v>
      </c>
      <c r="F19" s="105">
        <v>9473</v>
      </c>
      <c r="G19" s="105">
        <v>5208</v>
      </c>
      <c r="H19" s="105">
        <v>215</v>
      </c>
      <c r="I19" s="105">
        <v>113</v>
      </c>
      <c r="J19" s="105">
        <v>189</v>
      </c>
      <c r="K19" s="105">
        <v>3534</v>
      </c>
      <c r="L19" s="105">
        <v>1747</v>
      </c>
      <c r="M19" s="105">
        <v>157</v>
      </c>
      <c r="N19" s="105">
        <v>39</v>
      </c>
      <c r="O19" s="105">
        <v>1417</v>
      </c>
      <c r="P19" s="105">
        <v>879</v>
      </c>
      <c r="Q19" s="105">
        <v>9</v>
      </c>
      <c r="R19" s="105">
        <v>3</v>
      </c>
      <c r="S19" s="105">
        <v>1408</v>
      </c>
      <c r="T19" s="105">
        <v>876</v>
      </c>
      <c r="U19" s="87"/>
      <c r="V19" s="87"/>
    </row>
    <row r="20" spans="1:21" ht="12">
      <c r="A20" s="84">
        <v>9</v>
      </c>
      <c r="B20" s="85" t="s">
        <v>99</v>
      </c>
      <c r="C20" s="107">
        <v>32</v>
      </c>
      <c r="D20" s="107">
        <v>8</v>
      </c>
      <c r="E20" s="107">
        <v>329</v>
      </c>
      <c r="F20" s="107">
        <v>7202</v>
      </c>
      <c r="G20" s="107">
        <v>5655</v>
      </c>
      <c r="H20" s="107">
        <v>312</v>
      </c>
      <c r="I20" s="107">
        <v>234</v>
      </c>
      <c r="J20" s="107">
        <v>-40</v>
      </c>
      <c r="K20" s="107">
        <v>3895</v>
      </c>
      <c r="L20" s="107">
        <v>2921</v>
      </c>
      <c r="M20" s="107">
        <v>185</v>
      </c>
      <c r="N20" s="107">
        <v>138</v>
      </c>
      <c r="O20" s="107">
        <v>1617</v>
      </c>
      <c r="P20" s="107">
        <v>1293</v>
      </c>
      <c r="Q20" s="107">
        <v>3</v>
      </c>
      <c r="R20" s="107">
        <v>1</v>
      </c>
      <c r="S20" s="107">
        <v>1614</v>
      </c>
      <c r="T20" s="107">
        <v>1291</v>
      </c>
      <c r="U20" s="83"/>
    </row>
    <row r="21" spans="1:21" ht="12">
      <c r="A21" s="84">
        <v>10</v>
      </c>
      <c r="B21" s="85" t="s">
        <v>100</v>
      </c>
      <c r="C21" s="105">
        <v>66</v>
      </c>
      <c r="D21" s="105">
        <v>10</v>
      </c>
      <c r="E21" s="105">
        <v>768</v>
      </c>
      <c r="F21" s="105">
        <v>28721</v>
      </c>
      <c r="G21" s="105">
        <v>21754</v>
      </c>
      <c r="H21" s="105">
        <v>208</v>
      </c>
      <c r="I21" s="105">
        <v>106</v>
      </c>
      <c r="J21" s="105">
        <v>154</v>
      </c>
      <c r="K21" s="105">
        <v>12025</v>
      </c>
      <c r="L21" s="105">
        <v>4021</v>
      </c>
      <c r="M21" s="105">
        <v>602</v>
      </c>
      <c r="N21" s="105">
        <v>218</v>
      </c>
      <c r="O21" s="105">
        <v>2837</v>
      </c>
      <c r="P21" s="105">
        <v>1052</v>
      </c>
      <c r="Q21" s="105">
        <v>3</v>
      </c>
      <c r="R21" s="105">
        <v>1</v>
      </c>
      <c r="S21" s="105">
        <v>2834</v>
      </c>
      <c r="T21" s="105">
        <v>1051</v>
      </c>
      <c r="U21" s="83"/>
    </row>
    <row r="22" spans="1:23" ht="12">
      <c r="A22" s="84">
        <v>11</v>
      </c>
      <c r="B22" s="85" t="s">
        <v>101</v>
      </c>
      <c r="C22" s="105" t="s">
        <v>230</v>
      </c>
      <c r="D22" s="105" t="s">
        <v>231</v>
      </c>
      <c r="E22" s="105" t="s">
        <v>232</v>
      </c>
      <c r="F22" s="105" t="s">
        <v>233</v>
      </c>
      <c r="G22" s="105" t="s">
        <v>219</v>
      </c>
      <c r="H22" s="105" t="s">
        <v>234</v>
      </c>
      <c r="I22" s="105" t="s">
        <v>235</v>
      </c>
      <c r="J22" s="105" t="s">
        <v>236</v>
      </c>
      <c r="K22" s="105" t="s">
        <v>237</v>
      </c>
      <c r="L22" s="105" t="s">
        <v>238</v>
      </c>
      <c r="M22" s="105" t="s">
        <v>235</v>
      </c>
      <c r="N22" s="105" t="s">
        <v>220</v>
      </c>
      <c r="O22" s="105" t="s">
        <v>239</v>
      </c>
      <c r="P22" s="105" t="s">
        <v>240</v>
      </c>
      <c r="Q22" s="105" t="s">
        <v>241</v>
      </c>
      <c r="R22" s="105" t="s">
        <v>242</v>
      </c>
      <c r="S22" s="105" t="s">
        <v>243</v>
      </c>
      <c r="T22" s="105" t="s">
        <v>244</v>
      </c>
      <c r="U22" s="88"/>
      <c r="V22" s="89"/>
      <c r="W22" s="89"/>
    </row>
    <row r="23" spans="1:21" ht="12">
      <c r="A23" s="84">
        <v>12</v>
      </c>
      <c r="B23" s="85" t="s">
        <v>102</v>
      </c>
      <c r="C23" s="105">
        <v>50</v>
      </c>
      <c r="D23" s="105" t="s">
        <v>160</v>
      </c>
      <c r="E23" s="105">
        <v>325</v>
      </c>
      <c r="F23" s="105">
        <v>19381</v>
      </c>
      <c r="G23" s="105">
        <v>14233</v>
      </c>
      <c r="H23" s="105">
        <v>1082</v>
      </c>
      <c r="I23" s="105">
        <v>786</v>
      </c>
      <c r="J23" s="105">
        <v>2726</v>
      </c>
      <c r="K23" s="105">
        <v>4319</v>
      </c>
      <c r="L23" s="105">
        <v>2971</v>
      </c>
      <c r="M23" s="105">
        <v>320</v>
      </c>
      <c r="N23" s="105">
        <v>212</v>
      </c>
      <c r="O23" s="105">
        <v>3482</v>
      </c>
      <c r="P23" s="105">
        <v>1929</v>
      </c>
      <c r="Q23" s="105">
        <v>5</v>
      </c>
      <c r="R23" s="105">
        <v>3</v>
      </c>
      <c r="S23" s="105">
        <v>3477</v>
      </c>
      <c r="T23" s="105">
        <v>1926</v>
      </c>
      <c r="U23" s="83"/>
    </row>
    <row r="24" spans="1:21" ht="12">
      <c r="A24" s="84">
        <v>13</v>
      </c>
      <c r="B24" s="85" t="s">
        <v>103</v>
      </c>
      <c r="C24" s="105">
        <v>67</v>
      </c>
      <c r="D24" s="105">
        <v>11</v>
      </c>
      <c r="E24" s="105">
        <v>582</v>
      </c>
      <c r="F24" s="105">
        <v>20609</v>
      </c>
      <c r="G24" s="105">
        <v>13448</v>
      </c>
      <c r="H24" s="105">
        <v>517</v>
      </c>
      <c r="I24" s="105">
        <v>298</v>
      </c>
      <c r="J24" s="105">
        <v>162</v>
      </c>
      <c r="K24" s="105">
        <v>9426</v>
      </c>
      <c r="L24" s="105">
        <v>5695</v>
      </c>
      <c r="M24" s="105">
        <v>545</v>
      </c>
      <c r="N24" s="105">
        <v>280</v>
      </c>
      <c r="O24" s="105">
        <v>1521</v>
      </c>
      <c r="P24" s="105">
        <v>836</v>
      </c>
      <c r="Q24" s="105">
        <v>4</v>
      </c>
      <c r="R24" s="105">
        <v>3</v>
      </c>
      <c r="S24" s="105">
        <v>1517</v>
      </c>
      <c r="T24" s="105">
        <v>833</v>
      </c>
      <c r="U24" s="83"/>
    </row>
    <row r="25" spans="1:21" ht="12">
      <c r="A25" s="84">
        <v>14</v>
      </c>
      <c r="B25" s="85" t="s">
        <v>104</v>
      </c>
      <c r="C25" s="165">
        <v>421</v>
      </c>
      <c r="D25" s="105">
        <v>10</v>
      </c>
      <c r="E25" s="105">
        <v>421</v>
      </c>
      <c r="F25" s="105">
        <v>15719</v>
      </c>
      <c r="G25" s="105">
        <v>11778</v>
      </c>
      <c r="H25" s="105">
        <v>862</v>
      </c>
      <c r="I25" s="105">
        <v>477</v>
      </c>
      <c r="J25" s="105">
        <v>604</v>
      </c>
      <c r="K25" s="105">
        <v>4132</v>
      </c>
      <c r="L25" s="105">
        <v>3131</v>
      </c>
      <c r="M25" s="105">
        <v>229</v>
      </c>
      <c r="N25" s="105">
        <v>152</v>
      </c>
      <c r="O25" s="105">
        <v>1379</v>
      </c>
      <c r="P25" s="105">
        <v>1012</v>
      </c>
      <c r="Q25" s="105">
        <v>3</v>
      </c>
      <c r="R25" s="105">
        <v>0</v>
      </c>
      <c r="S25" s="105">
        <v>1374</v>
      </c>
      <c r="T25" s="105">
        <v>1011</v>
      </c>
      <c r="U25" s="83"/>
    </row>
    <row r="26" spans="1:21" ht="12">
      <c r="A26" s="84">
        <v>15</v>
      </c>
      <c r="B26" s="85" t="s">
        <v>105</v>
      </c>
      <c r="C26" s="105">
        <v>35</v>
      </c>
      <c r="D26" s="105">
        <v>10</v>
      </c>
      <c r="E26" s="105">
        <v>576</v>
      </c>
      <c r="F26" s="105">
        <v>19913</v>
      </c>
      <c r="G26" s="105">
        <v>15584</v>
      </c>
      <c r="H26" s="105">
        <v>399</v>
      </c>
      <c r="I26" s="105">
        <v>254</v>
      </c>
      <c r="J26" s="105">
        <v>254</v>
      </c>
      <c r="K26" s="105">
        <v>5216</v>
      </c>
      <c r="L26" s="105">
        <v>3452</v>
      </c>
      <c r="M26" s="105">
        <v>339</v>
      </c>
      <c r="N26" s="105">
        <v>240</v>
      </c>
      <c r="O26" s="105">
        <v>4136</v>
      </c>
      <c r="P26" s="105">
        <v>3283</v>
      </c>
      <c r="Q26" s="105">
        <v>7</v>
      </c>
      <c r="R26" s="105">
        <v>3</v>
      </c>
      <c r="S26" s="105">
        <v>4172</v>
      </c>
      <c r="T26" s="105">
        <v>3307</v>
      </c>
      <c r="U26" s="83"/>
    </row>
    <row r="27" spans="1:21" ht="12">
      <c r="A27" s="84">
        <v>16</v>
      </c>
      <c r="B27" s="85" t="s">
        <v>106</v>
      </c>
      <c r="C27" s="105">
        <v>46</v>
      </c>
      <c r="D27" s="105">
        <v>7</v>
      </c>
      <c r="E27" s="105">
        <v>389</v>
      </c>
      <c r="F27" s="105">
        <v>14830</v>
      </c>
      <c r="G27" s="105">
        <v>9969</v>
      </c>
      <c r="H27" s="105">
        <v>450</v>
      </c>
      <c r="I27" s="105">
        <v>383</v>
      </c>
      <c r="J27" s="105">
        <v>-2742</v>
      </c>
      <c r="K27" s="105">
        <v>7793</v>
      </c>
      <c r="L27" s="105">
        <v>5037</v>
      </c>
      <c r="M27" s="105">
        <v>377</v>
      </c>
      <c r="N27" s="105">
        <v>282</v>
      </c>
      <c r="O27" s="105">
        <v>4730</v>
      </c>
      <c r="P27" s="105">
        <v>3304</v>
      </c>
      <c r="Q27" s="105">
        <v>9</v>
      </c>
      <c r="R27" s="105">
        <v>2</v>
      </c>
      <c r="S27" s="105">
        <v>4721</v>
      </c>
      <c r="T27" s="105">
        <v>7</v>
      </c>
      <c r="U27" s="83"/>
    </row>
    <row r="28" spans="1:21" ht="12">
      <c r="A28" s="84">
        <v>17</v>
      </c>
      <c r="B28" s="85" t="s">
        <v>107</v>
      </c>
      <c r="C28" s="105">
        <v>47</v>
      </c>
      <c r="D28" s="105">
        <v>9</v>
      </c>
      <c r="E28" s="105">
        <v>517</v>
      </c>
      <c r="F28" s="105">
        <v>17456</v>
      </c>
      <c r="G28" s="105">
        <v>9964</v>
      </c>
      <c r="H28" s="105">
        <v>655</v>
      </c>
      <c r="I28" s="105">
        <v>350</v>
      </c>
      <c r="J28" s="105">
        <v>-22</v>
      </c>
      <c r="K28" s="105">
        <v>7972</v>
      </c>
      <c r="L28" s="105">
        <v>3551</v>
      </c>
      <c r="M28" s="105">
        <v>737</v>
      </c>
      <c r="N28" s="105">
        <v>309</v>
      </c>
      <c r="O28" s="105">
        <v>2536</v>
      </c>
      <c r="P28" s="105">
        <v>1307</v>
      </c>
      <c r="Q28" s="105">
        <v>12</v>
      </c>
      <c r="R28" s="105">
        <v>3</v>
      </c>
      <c r="S28" s="105">
        <v>2524</v>
      </c>
      <c r="T28" s="105">
        <v>1304</v>
      </c>
      <c r="U28" s="83"/>
    </row>
    <row r="29" spans="1:21" s="91" customFormat="1" ht="12">
      <c r="A29" s="84">
        <v>18</v>
      </c>
      <c r="B29" s="85" t="s">
        <v>89</v>
      </c>
      <c r="C29" s="103">
        <v>60</v>
      </c>
      <c r="D29" s="103">
        <v>13</v>
      </c>
      <c r="E29" s="103">
        <v>608</v>
      </c>
      <c r="F29" s="103">
        <v>12695</v>
      </c>
      <c r="G29" s="103">
        <v>9927</v>
      </c>
      <c r="H29" s="103">
        <v>238</v>
      </c>
      <c r="I29" s="103">
        <v>183</v>
      </c>
      <c r="J29" s="103">
        <v>126</v>
      </c>
      <c r="K29" s="103">
        <v>4215</v>
      </c>
      <c r="L29" s="103">
        <v>2836</v>
      </c>
      <c r="M29" s="103">
        <v>364</v>
      </c>
      <c r="N29" s="103">
        <v>216</v>
      </c>
      <c r="O29" s="103">
        <v>2004</v>
      </c>
      <c r="P29" s="103">
        <v>1821</v>
      </c>
      <c r="Q29" s="103">
        <v>2</v>
      </c>
      <c r="R29" s="103">
        <v>1</v>
      </c>
      <c r="S29" s="103">
        <v>2002</v>
      </c>
      <c r="T29" s="103">
        <v>1318</v>
      </c>
      <c r="U29" s="90"/>
    </row>
    <row r="30" spans="1:25" ht="12">
      <c r="A30" s="84">
        <v>19</v>
      </c>
      <c r="B30" s="85" t="s">
        <v>108</v>
      </c>
      <c r="C30" s="105">
        <v>92</v>
      </c>
      <c r="D30" s="105">
        <v>15</v>
      </c>
      <c r="E30" s="105">
        <v>934</v>
      </c>
      <c r="F30" s="105">
        <v>29654</v>
      </c>
      <c r="G30" s="105">
        <v>26456</v>
      </c>
      <c r="H30" s="105">
        <v>640</v>
      </c>
      <c r="I30" s="105">
        <v>450</v>
      </c>
      <c r="J30" s="105">
        <v>266</v>
      </c>
      <c r="K30" s="105">
        <v>13478</v>
      </c>
      <c r="L30" s="105">
        <v>7424</v>
      </c>
      <c r="M30" s="105">
        <v>729</v>
      </c>
      <c r="N30" s="105">
        <v>440</v>
      </c>
      <c r="O30" s="105">
        <v>5607</v>
      </c>
      <c r="P30" s="105">
        <v>3365</v>
      </c>
      <c r="Q30" s="105">
        <v>18</v>
      </c>
      <c r="R30" s="105">
        <v>8</v>
      </c>
      <c r="S30" s="105">
        <v>5589</v>
      </c>
      <c r="T30" s="105">
        <v>3357</v>
      </c>
      <c r="U30" s="92"/>
      <c r="V30" s="93"/>
      <c r="W30" s="93"/>
      <c r="X30" s="93"/>
      <c r="Y30" s="93"/>
    </row>
    <row r="31" spans="1:21" ht="12">
      <c r="A31" s="84">
        <v>20</v>
      </c>
      <c r="B31" s="85" t="s">
        <v>109</v>
      </c>
      <c r="C31" s="105">
        <v>40</v>
      </c>
      <c r="D31" s="105">
        <v>8</v>
      </c>
      <c r="E31" s="105">
        <v>335</v>
      </c>
      <c r="F31" s="105">
        <v>10928</v>
      </c>
      <c r="G31" s="105">
        <v>7199</v>
      </c>
      <c r="H31" s="105">
        <v>174</v>
      </c>
      <c r="I31" s="105">
        <v>102</v>
      </c>
      <c r="J31" s="105">
        <v>174</v>
      </c>
      <c r="K31" s="105">
        <v>3511</v>
      </c>
      <c r="L31" s="105">
        <v>1227</v>
      </c>
      <c r="M31" s="105">
        <v>342</v>
      </c>
      <c r="N31" s="105">
        <v>158</v>
      </c>
      <c r="O31" s="105">
        <v>764</v>
      </c>
      <c r="P31" s="105">
        <v>250</v>
      </c>
      <c r="Q31" s="105">
        <v>3</v>
      </c>
      <c r="R31" s="105">
        <v>2</v>
      </c>
      <c r="S31" s="105">
        <v>761</v>
      </c>
      <c r="T31" s="105">
        <v>248</v>
      </c>
      <c r="U31" s="83"/>
    </row>
    <row r="32" spans="1:21" ht="12">
      <c r="A32" s="84">
        <v>21</v>
      </c>
      <c r="B32" s="85" t="s">
        <v>110</v>
      </c>
      <c r="C32" s="105"/>
      <c r="D32" s="105">
        <v>10</v>
      </c>
      <c r="E32" s="105">
        <v>491</v>
      </c>
      <c r="F32" s="105">
        <v>15726</v>
      </c>
      <c r="G32" s="105">
        <v>10217</v>
      </c>
      <c r="H32" s="105">
        <v>149</v>
      </c>
      <c r="I32" s="105">
        <v>84</v>
      </c>
      <c r="J32" s="105">
        <v>149</v>
      </c>
      <c r="K32" s="105">
        <v>4596</v>
      </c>
      <c r="L32" s="105">
        <v>3246</v>
      </c>
      <c r="M32" s="105">
        <v>219</v>
      </c>
      <c r="N32" s="105">
        <v>154</v>
      </c>
      <c r="O32" s="105">
        <v>1753</v>
      </c>
      <c r="P32" s="105">
        <v>1120</v>
      </c>
      <c r="Q32" s="105">
        <v>3</v>
      </c>
      <c r="R32" s="105">
        <v>3</v>
      </c>
      <c r="S32" s="105">
        <v>1750</v>
      </c>
      <c r="T32" s="105">
        <v>1020</v>
      </c>
      <c r="U32" s="83"/>
    </row>
    <row r="33" spans="1:21" ht="12">
      <c r="A33" s="84">
        <v>22</v>
      </c>
      <c r="B33" s="85" t="s">
        <v>111</v>
      </c>
      <c r="C33" s="103">
        <v>88</v>
      </c>
      <c r="D33" s="103">
        <v>11</v>
      </c>
      <c r="E33" s="103">
        <v>794</v>
      </c>
      <c r="F33" s="103">
        <v>35148</v>
      </c>
      <c r="G33" s="103">
        <v>2702</v>
      </c>
      <c r="H33" s="103">
        <v>555</v>
      </c>
      <c r="I33" s="103">
        <v>318</v>
      </c>
      <c r="J33" s="103">
        <v>-76</v>
      </c>
      <c r="K33" s="103">
        <v>11242</v>
      </c>
      <c r="L33" s="103">
        <v>4675</v>
      </c>
      <c r="M33" s="103">
        <v>446</v>
      </c>
      <c r="N33" s="103">
        <v>156</v>
      </c>
      <c r="O33" s="103">
        <v>2658</v>
      </c>
      <c r="P33" s="103">
        <v>1080</v>
      </c>
      <c r="Q33" s="103">
        <v>12</v>
      </c>
      <c r="R33" s="103">
        <v>8</v>
      </c>
      <c r="S33" s="103">
        <v>2650</v>
      </c>
      <c r="T33" s="103">
        <v>1072</v>
      </c>
      <c r="U33" s="83"/>
    </row>
    <row r="34" spans="1:21" ht="12">
      <c r="A34" s="84">
        <v>23</v>
      </c>
      <c r="B34" s="85" t="s">
        <v>112</v>
      </c>
      <c r="C34" s="165">
        <v>703</v>
      </c>
      <c r="D34" s="105">
        <v>12</v>
      </c>
      <c r="E34" s="105">
        <v>656</v>
      </c>
      <c r="F34" s="108" t="s">
        <v>167</v>
      </c>
      <c r="G34" s="108" t="s">
        <v>168</v>
      </c>
      <c r="H34" s="108" t="s">
        <v>169</v>
      </c>
      <c r="I34" s="105">
        <v>896</v>
      </c>
      <c r="J34" s="108">
        <v>1320</v>
      </c>
      <c r="K34" s="108" t="s">
        <v>170</v>
      </c>
      <c r="L34" s="108" t="s">
        <v>171</v>
      </c>
      <c r="M34" s="108" t="s">
        <v>172</v>
      </c>
      <c r="N34" s="105">
        <v>672</v>
      </c>
      <c r="O34" s="108" t="s">
        <v>173</v>
      </c>
      <c r="P34" s="108" t="s">
        <v>174</v>
      </c>
      <c r="Q34" s="105">
        <v>16</v>
      </c>
      <c r="R34" s="105">
        <v>3</v>
      </c>
      <c r="S34" s="108" t="s">
        <v>175</v>
      </c>
      <c r="T34" s="105">
        <v>688</v>
      </c>
      <c r="U34" s="83"/>
    </row>
    <row r="35" spans="1:21" ht="12">
      <c r="A35" s="84">
        <v>24</v>
      </c>
      <c r="B35" s="85" t="s">
        <v>113</v>
      </c>
      <c r="C35" s="103">
        <v>67</v>
      </c>
      <c r="D35" s="103">
        <v>17</v>
      </c>
      <c r="E35" s="103">
        <v>741</v>
      </c>
      <c r="F35" s="103">
        <v>23451</v>
      </c>
      <c r="G35" s="103">
        <v>16877</v>
      </c>
      <c r="H35" s="103">
        <v>108</v>
      </c>
      <c r="I35" s="103">
        <v>53</v>
      </c>
      <c r="J35" s="103">
        <v>0</v>
      </c>
      <c r="K35" s="103">
        <v>7708</v>
      </c>
      <c r="L35" s="103">
        <v>4085</v>
      </c>
      <c r="M35" s="103">
        <v>114</v>
      </c>
      <c r="N35" s="103">
        <v>67</v>
      </c>
      <c r="O35" s="103">
        <v>651</v>
      </c>
      <c r="P35" s="103">
        <v>391</v>
      </c>
      <c r="Q35" s="103">
        <v>12</v>
      </c>
      <c r="R35" s="103">
        <v>7</v>
      </c>
      <c r="S35" s="103">
        <v>639</v>
      </c>
      <c r="T35" s="103">
        <v>384</v>
      </c>
      <c r="U35" s="83"/>
    </row>
    <row r="36" spans="1:21" ht="12">
      <c r="A36" s="84">
        <v>25</v>
      </c>
      <c r="B36" s="85" t="s">
        <v>114</v>
      </c>
      <c r="C36" s="105">
        <v>31</v>
      </c>
      <c r="D36" s="105">
        <v>6</v>
      </c>
      <c r="E36" s="105">
        <v>354</v>
      </c>
      <c r="F36" s="105">
        <v>12051</v>
      </c>
      <c r="G36" s="105">
        <v>10478</v>
      </c>
      <c r="H36" s="105">
        <v>363</v>
      </c>
      <c r="I36" s="105">
        <v>333</v>
      </c>
      <c r="J36" s="105"/>
      <c r="K36" s="105">
        <v>6024</v>
      </c>
      <c r="L36" s="105">
        <v>5133</v>
      </c>
      <c r="M36" s="105">
        <v>315</v>
      </c>
      <c r="N36" s="105">
        <v>261</v>
      </c>
      <c r="O36" s="105">
        <v>1242</v>
      </c>
      <c r="P36" s="105">
        <v>1053</v>
      </c>
      <c r="Q36" s="105">
        <v>3</v>
      </c>
      <c r="R36" s="105">
        <v>2</v>
      </c>
      <c r="S36" s="105">
        <v>1237</v>
      </c>
      <c r="T36" s="105">
        <v>1051</v>
      </c>
      <c r="U36" s="83"/>
    </row>
    <row r="37" spans="1:21" ht="12">
      <c r="A37" s="84">
        <v>26</v>
      </c>
      <c r="B37" s="85" t="s">
        <v>115</v>
      </c>
      <c r="C37" s="165">
        <v>736</v>
      </c>
      <c r="D37" s="105">
        <v>12</v>
      </c>
      <c r="E37" s="105">
        <f>C37-D37</f>
        <v>724</v>
      </c>
      <c r="F37" s="105">
        <v>23336</v>
      </c>
      <c r="G37" s="105">
        <v>18636</v>
      </c>
      <c r="H37" s="105">
        <v>120</v>
      </c>
      <c r="I37" s="105">
        <v>80</v>
      </c>
      <c r="J37" s="105">
        <v>276</v>
      </c>
      <c r="K37" s="105">
        <v>15559</v>
      </c>
      <c r="L37" s="105">
        <v>11926</v>
      </c>
      <c r="M37" s="105">
        <v>407</v>
      </c>
      <c r="N37" s="105">
        <v>279</v>
      </c>
      <c r="O37" s="105">
        <v>2265</v>
      </c>
      <c r="P37" s="105">
        <v>1801</v>
      </c>
      <c r="Q37" s="105">
        <v>14</v>
      </c>
      <c r="R37" s="105">
        <v>2</v>
      </c>
      <c r="S37" s="105">
        <f>O37-Q37</f>
        <v>2251</v>
      </c>
      <c r="T37" s="105">
        <f>P37-R37</f>
        <v>1799</v>
      </c>
      <c r="U37" s="83"/>
    </row>
    <row r="38" spans="1:21" ht="12">
      <c r="A38" s="84">
        <v>27</v>
      </c>
      <c r="B38" s="85" t="s">
        <v>116</v>
      </c>
      <c r="C38" s="105">
        <v>46</v>
      </c>
      <c r="D38" s="105">
        <f>SUM(11)</f>
        <v>11</v>
      </c>
      <c r="E38" s="105">
        <v>601</v>
      </c>
      <c r="F38" s="105">
        <v>20555</v>
      </c>
      <c r="G38" s="105">
        <v>14995</v>
      </c>
      <c r="H38" s="105">
        <f>SUM(47+6+29+2+6+192+33+49+96)</f>
        <v>460</v>
      </c>
      <c r="I38" s="105">
        <f>SUM(31+1+18+4+1+6+140+25+25+67)</f>
        <v>318</v>
      </c>
      <c r="J38" s="105">
        <f>SUM(57+8-1+10-2+6+21+9+1+109+5+37)</f>
        <v>260</v>
      </c>
      <c r="K38" s="105">
        <v>12455</v>
      </c>
      <c r="L38" s="105">
        <v>8954</v>
      </c>
      <c r="M38" s="105">
        <f>SUM(118+10+6+9+7+438+49+69+113)</f>
        <v>819</v>
      </c>
      <c r="N38" s="105">
        <f>SUM(55+5+4+292+40+30+85)</f>
        <v>511</v>
      </c>
      <c r="O38" s="105">
        <v>2179</v>
      </c>
      <c r="P38" s="105">
        <v>147</v>
      </c>
      <c r="Q38" s="105">
        <v>14</v>
      </c>
      <c r="R38" s="105">
        <v>5</v>
      </c>
      <c r="S38" s="105">
        <v>1692</v>
      </c>
      <c r="T38" s="105">
        <v>1167</v>
      </c>
      <c r="U38" s="94"/>
    </row>
    <row r="39" spans="1:21" ht="12">
      <c r="A39" s="84">
        <v>28</v>
      </c>
      <c r="B39" s="85" t="s">
        <v>117</v>
      </c>
      <c r="C39" s="170">
        <v>38</v>
      </c>
      <c r="D39" s="170">
        <v>7</v>
      </c>
      <c r="E39" s="170">
        <v>319</v>
      </c>
      <c r="F39" s="170">
        <v>10699</v>
      </c>
      <c r="G39" s="170">
        <v>6122</v>
      </c>
      <c r="H39" s="170">
        <v>222</v>
      </c>
      <c r="I39" s="170">
        <v>98</v>
      </c>
      <c r="J39" s="170">
        <v>-31</v>
      </c>
      <c r="K39" s="170">
        <v>6662</v>
      </c>
      <c r="L39" s="170">
        <v>3350</v>
      </c>
      <c r="M39" s="170">
        <v>455</v>
      </c>
      <c r="N39" s="170">
        <v>220</v>
      </c>
      <c r="O39" s="170">
        <v>817</v>
      </c>
      <c r="P39" s="170">
        <v>340</v>
      </c>
      <c r="Q39" s="170">
        <v>9</v>
      </c>
      <c r="R39" s="170">
        <v>2</v>
      </c>
      <c r="S39" s="170">
        <v>808</v>
      </c>
      <c r="T39" s="170">
        <v>338</v>
      </c>
      <c r="U39" s="83"/>
    </row>
    <row r="40" spans="1:21" ht="12">
      <c r="A40" s="84">
        <v>29</v>
      </c>
      <c r="B40" s="85" t="s">
        <v>118</v>
      </c>
      <c r="C40" s="154">
        <v>75</v>
      </c>
      <c r="D40" s="154">
        <v>13</v>
      </c>
      <c r="E40" s="154">
        <v>916</v>
      </c>
      <c r="F40" s="154">
        <v>24665</v>
      </c>
      <c r="G40" s="154">
        <v>18466</v>
      </c>
      <c r="H40" s="154">
        <v>80</v>
      </c>
      <c r="I40" s="154">
        <v>68</v>
      </c>
      <c r="J40" s="154">
        <v>50</v>
      </c>
      <c r="K40" s="154">
        <v>15568</v>
      </c>
      <c r="L40" s="154">
        <v>13980</v>
      </c>
      <c r="M40" s="154">
        <v>94</v>
      </c>
      <c r="N40" s="154">
        <v>72</v>
      </c>
      <c r="O40" s="154">
        <v>3648</v>
      </c>
      <c r="P40" s="154">
        <v>2882</v>
      </c>
      <c r="Q40" s="154">
        <v>6</v>
      </c>
      <c r="R40" s="154">
        <v>2</v>
      </c>
      <c r="S40" s="154">
        <v>3642</v>
      </c>
      <c r="T40" s="154">
        <v>2880</v>
      </c>
      <c r="U40" s="83"/>
    </row>
    <row r="41" spans="1:21" ht="12">
      <c r="A41" s="84">
        <v>30</v>
      </c>
      <c r="B41" s="85" t="s">
        <v>119</v>
      </c>
      <c r="C41" s="173">
        <v>729</v>
      </c>
      <c r="D41" s="171">
        <v>11</v>
      </c>
      <c r="E41" s="171">
        <v>663</v>
      </c>
      <c r="F41" s="171">
        <v>19586</v>
      </c>
      <c r="G41" s="171">
        <v>15658</v>
      </c>
      <c r="H41" s="171">
        <v>205</v>
      </c>
      <c r="I41" s="171">
        <v>286</v>
      </c>
      <c r="J41" s="171">
        <v>23</v>
      </c>
      <c r="K41" s="171">
        <v>9809</v>
      </c>
      <c r="L41" s="171">
        <v>7248</v>
      </c>
      <c r="M41" s="171">
        <v>365</v>
      </c>
      <c r="N41" s="171">
        <v>218</v>
      </c>
      <c r="O41" s="171">
        <v>2195</v>
      </c>
      <c r="P41" s="171">
        <v>1651</v>
      </c>
      <c r="Q41" s="171">
        <v>9</v>
      </c>
      <c r="R41" s="171">
        <v>7</v>
      </c>
      <c r="S41" s="171">
        <v>2186</v>
      </c>
      <c r="T41" s="171">
        <v>1644</v>
      </c>
      <c r="U41" s="83"/>
    </row>
    <row r="42" spans="1:21" ht="12">
      <c r="A42" s="84">
        <v>31</v>
      </c>
      <c r="B42" s="85" t="s">
        <v>120</v>
      </c>
      <c r="C42" s="103">
        <v>47</v>
      </c>
      <c r="D42" s="103">
        <v>10</v>
      </c>
      <c r="E42" s="103">
        <v>524</v>
      </c>
      <c r="F42" s="103">
        <v>17665</v>
      </c>
      <c r="G42" s="103">
        <v>14356</v>
      </c>
      <c r="H42" s="103">
        <v>382</v>
      </c>
      <c r="I42" s="103">
        <v>337</v>
      </c>
      <c r="J42" s="103"/>
      <c r="K42" s="103">
        <v>8716</v>
      </c>
      <c r="L42" s="103">
        <v>7027</v>
      </c>
      <c r="M42" s="103">
        <v>302</v>
      </c>
      <c r="N42" s="103">
        <v>285</v>
      </c>
      <c r="O42" s="103">
        <v>2062</v>
      </c>
      <c r="P42" s="103">
        <v>1735</v>
      </c>
      <c r="Q42" s="103">
        <v>4</v>
      </c>
      <c r="R42" s="103">
        <v>1</v>
      </c>
      <c r="S42" s="103">
        <v>2058</v>
      </c>
      <c r="T42" s="103">
        <v>1734</v>
      </c>
      <c r="U42" s="83"/>
    </row>
    <row r="43" spans="1:21" ht="12">
      <c r="A43" s="84">
        <v>32</v>
      </c>
      <c r="B43" s="85" t="s">
        <v>121</v>
      </c>
      <c r="C43" s="105">
        <v>51</v>
      </c>
      <c r="D43" s="105">
        <v>8</v>
      </c>
      <c r="E43" s="105">
        <v>488</v>
      </c>
      <c r="F43" s="105">
        <v>19628</v>
      </c>
      <c r="G43" s="105">
        <v>12317</v>
      </c>
      <c r="H43" s="105">
        <v>820</v>
      </c>
      <c r="I43" s="105">
        <v>596</v>
      </c>
      <c r="J43" s="105">
        <v>410</v>
      </c>
      <c r="K43" s="105">
        <v>5105</v>
      </c>
      <c r="L43" s="105">
        <v>3576</v>
      </c>
      <c r="M43" s="105">
        <v>345</v>
      </c>
      <c r="N43" s="105">
        <v>282</v>
      </c>
      <c r="O43" s="105">
        <v>2244</v>
      </c>
      <c r="P43" s="105">
        <v>1798</v>
      </c>
      <c r="Q43" s="105">
        <v>7</v>
      </c>
      <c r="R43" s="105">
        <v>2</v>
      </c>
      <c r="S43" s="105">
        <v>2222</v>
      </c>
      <c r="T43" s="105">
        <v>1787</v>
      </c>
      <c r="U43" s="83"/>
    </row>
    <row r="44" spans="1:25" ht="12">
      <c r="A44" s="84">
        <v>33</v>
      </c>
      <c r="B44" s="85" t="s">
        <v>122</v>
      </c>
      <c r="C44" s="105">
        <v>72</v>
      </c>
      <c r="D44" s="105">
        <v>15</v>
      </c>
      <c r="E44" s="105">
        <v>584</v>
      </c>
      <c r="F44" s="105">
        <v>23984</v>
      </c>
      <c r="G44" s="105">
        <v>13468</v>
      </c>
      <c r="H44" s="105">
        <v>2181</v>
      </c>
      <c r="I44" s="105">
        <v>1288</v>
      </c>
      <c r="J44" s="105">
        <v>522</v>
      </c>
      <c r="K44" s="105">
        <v>10668</v>
      </c>
      <c r="L44" s="105">
        <v>599</v>
      </c>
      <c r="M44" s="105">
        <v>1221</v>
      </c>
      <c r="N44" s="105">
        <v>622</v>
      </c>
      <c r="O44" s="105">
        <f>2782+135</f>
        <v>2917</v>
      </c>
      <c r="P44" s="105">
        <v>1593</v>
      </c>
      <c r="Q44" s="105">
        <v>19</v>
      </c>
      <c r="R44" s="105">
        <v>7</v>
      </c>
      <c r="S44" s="105">
        <f>O44-Q44</f>
        <v>2898</v>
      </c>
      <c r="T44" s="105">
        <v>1232</v>
      </c>
      <c r="U44" s="92"/>
      <c r="V44" s="93"/>
      <c r="W44" s="93"/>
      <c r="X44" s="93"/>
      <c r="Y44" s="93"/>
    </row>
    <row r="45" spans="1:21" ht="12">
      <c r="A45" s="84">
        <v>34</v>
      </c>
      <c r="B45" s="85" t="s">
        <v>123</v>
      </c>
      <c r="C45" s="165">
        <v>369</v>
      </c>
      <c r="D45" s="105">
        <v>9</v>
      </c>
      <c r="E45" s="105">
        <v>369</v>
      </c>
      <c r="F45" s="105">
        <v>9100</v>
      </c>
      <c r="G45" s="105">
        <v>7405</v>
      </c>
      <c r="H45" s="105">
        <v>217</v>
      </c>
      <c r="I45" s="105">
        <v>161</v>
      </c>
      <c r="J45" s="105">
        <v>46</v>
      </c>
      <c r="K45" s="105">
        <v>3440</v>
      </c>
      <c r="L45" s="105">
        <v>2443</v>
      </c>
      <c r="M45" s="105">
        <v>252</v>
      </c>
      <c r="N45" s="105">
        <v>167</v>
      </c>
      <c r="O45" s="105">
        <v>1445</v>
      </c>
      <c r="P45" s="105">
        <v>944</v>
      </c>
      <c r="Q45" s="105">
        <v>3</v>
      </c>
      <c r="R45" s="105">
        <v>3</v>
      </c>
      <c r="S45" s="105">
        <v>1384</v>
      </c>
      <c r="T45" s="105">
        <v>927</v>
      </c>
      <c r="U45" s="83"/>
    </row>
    <row r="46" spans="1:25" ht="12">
      <c r="A46" s="84">
        <v>35</v>
      </c>
      <c r="B46" s="85" t="s">
        <v>124</v>
      </c>
      <c r="C46" s="105">
        <v>34</v>
      </c>
      <c r="D46" s="105">
        <v>8</v>
      </c>
      <c r="E46" s="105">
        <v>402</v>
      </c>
      <c r="F46" s="105">
        <v>13165</v>
      </c>
      <c r="G46" s="105">
        <v>8911</v>
      </c>
      <c r="H46" s="105">
        <v>296</v>
      </c>
      <c r="I46" s="105">
        <v>184</v>
      </c>
      <c r="J46" s="105">
        <v>296</v>
      </c>
      <c r="K46" s="105">
        <v>4674</v>
      </c>
      <c r="L46" s="105">
        <v>2590</v>
      </c>
      <c r="M46" s="105">
        <v>462</v>
      </c>
      <c r="N46" s="105">
        <v>235</v>
      </c>
      <c r="O46" s="105">
        <v>1635</v>
      </c>
      <c r="P46" s="105">
        <v>906</v>
      </c>
      <c r="Q46" s="105">
        <v>1</v>
      </c>
      <c r="R46" s="105">
        <v>0</v>
      </c>
      <c r="S46" s="105">
        <v>1634</v>
      </c>
      <c r="T46" s="105">
        <v>906</v>
      </c>
      <c r="U46" s="95"/>
      <c r="V46" s="96"/>
      <c r="W46" s="96"/>
      <c r="X46" s="96"/>
      <c r="Y46" s="96"/>
    </row>
    <row r="47" spans="1:21" ht="12">
      <c r="A47" s="84">
        <v>36</v>
      </c>
      <c r="B47" s="85" t="s">
        <v>125</v>
      </c>
      <c r="C47" s="105">
        <v>85</v>
      </c>
      <c r="D47" s="105">
        <v>12</v>
      </c>
      <c r="E47" s="105">
        <v>607</v>
      </c>
      <c r="F47" s="105">
        <v>20921</v>
      </c>
      <c r="G47" s="105">
        <v>17888</v>
      </c>
      <c r="H47" s="105">
        <v>838</v>
      </c>
      <c r="I47" s="105">
        <v>746</v>
      </c>
      <c r="J47" s="105"/>
      <c r="K47" s="105">
        <v>7404</v>
      </c>
      <c r="L47" s="105">
        <v>5234</v>
      </c>
      <c r="M47" s="105">
        <v>577</v>
      </c>
      <c r="N47" s="105">
        <v>445</v>
      </c>
      <c r="O47" s="105">
        <v>2502</v>
      </c>
      <c r="P47" s="105">
        <v>1909</v>
      </c>
      <c r="Q47" s="105">
        <v>10</v>
      </c>
      <c r="R47" s="105">
        <v>4</v>
      </c>
      <c r="S47" s="105"/>
      <c r="T47" s="105"/>
      <c r="U47" s="83"/>
    </row>
    <row r="48" spans="1:21" ht="12">
      <c r="A48" s="84">
        <v>37</v>
      </c>
      <c r="B48" s="85" t="s">
        <v>126</v>
      </c>
      <c r="C48" s="105">
        <v>738</v>
      </c>
      <c r="D48" s="105">
        <v>11</v>
      </c>
      <c r="E48" s="105">
        <v>688</v>
      </c>
      <c r="F48" s="105">
        <v>20309</v>
      </c>
      <c r="G48" s="105">
        <v>16215</v>
      </c>
      <c r="H48" s="105">
        <v>1275</v>
      </c>
      <c r="I48" s="105">
        <v>949</v>
      </c>
      <c r="J48" s="105">
        <v>294</v>
      </c>
      <c r="K48" s="105">
        <v>8997</v>
      </c>
      <c r="L48" s="105">
        <v>6890</v>
      </c>
      <c r="M48" s="105">
        <v>840</v>
      </c>
      <c r="N48" s="105">
        <v>673</v>
      </c>
      <c r="O48" s="105">
        <v>1998</v>
      </c>
      <c r="P48" s="105"/>
      <c r="Q48" s="105">
        <v>9</v>
      </c>
      <c r="R48" s="105">
        <v>6</v>
      </c>
      <c r="S48" s="105">
        <v>1989</v>
      </c>
      <c r="T48" s="105">
        <v>1487</v>
      </c>
      <c r="U48" s="83"/>
    </row>
    <row r="49" spans="1:21" ht="12">
      <c r="A49" s="84">
        <v>38</v>
      </c>
      <c r="B49" s="85" t="s">
        <v>127</v>
      </c>
      <c r="C49" s="166">
        <v>683</v>
      </c>
      <c r="D49" s="103">
        <v>9</v>
      </c>
      <c r="E49" s="103">
        <v>646</v>
      </c>
      <c r="F49" s="103">
        <v>17711</v>
      </c>
      <c r="G49" s="103">
        <v>12555</v>
      </c>
      <c r="H49" s="103">
        <v>458</v>
      </c>
      <c r="I49" s="103">
        <v>293</v>
      </c>
      <c r="J49" s="103">
        <v>-212</v>
      </c>
      <c r="K49" s="103">
        <v>6727</v>
      </c>
      <c r="L49" s="103">
        <v>3221</v>
      </c>
      <c r="M49" s="103">
        <v>467</v>
      </c>
      <c r="N49" s="103">
        <v>311</v>
      </c>
      <c r="O49" s="103">
        <v>2076</v>
      </c>
      <c r="P49" s="103">
        <v>1587</v>
      </c>
      <c r="Q49" s="103">
        <v>11</v>
      </c>
      <c r="R49" s="103">
        <v>4</v>
      </c>
      <c r="S49" s="103">
        <v>2069</v>
      </c>
      <c r="T49" s="103">
        <v>1583</v>
      </c>
      <c r="U49" s="83"/>
    </row>
    <row r="50" spans="1:21" ht="12">
      <c r="A50" s="84">
        <v>39</v>
      </c>
      <c r="B50" s="85" t="s">
        <v>128</v>
      </c>
      <c r="C50" s="166">
        <v>677</v>
      </c>
      <c r="D50" s="103">
        <v>14</v>
      </c>
      <c r="E50" s="103">
        <v>70</v>
      </c>
      <c r="F50" s="103">
        <v>20540</v>
      </c>
      <c r="G50" s="103">
        <v>13851</v>
      </c>
      <c r="H50" s="103">
        <v>852</v>
      </c>
      <c r="I50" s="103">
        <v>510</v>
      </c>
      <c r="J50" s="103">
        <v>685</v>
      </c>
      <c r="K50" s="103">
        <v>6669</v>
      </c>
      <c r="L50" s="103">
        <v>4172</v>
      </c>
      <c r="M50" s="103">
        <v>237</v>
      </c>
      <c r="N50" s="103">
        <v>149</v>
      </c>
      <c r="O50" s="103">
        <v>2273</v>
      </c>
      <c r="P50" s="103">
        <v>1096</v>
      </c>
      <c r="Q50" s="103">
        <v>14</v>
      </c>
      <c r="R50" s="103">
        <v>2</v>
      </c>
      <c r="S50" s="103">
        <v>2259</v>
      </c>
      <c r="T50" s="103">
        <v>1094</v>
      </c>
      <c r="U50" s="83"/>
    </row>
    <row r="51" spans="1:21" ht="12">
      <c r="A51" s="84">
        <v>40</v>
      </c>
      <c r="B51" s="85" t="s">
        <v>129</v>
      </c>
      <c r="C51" s="105">
        <v>77</v>
      </c>
      <c r="D51" s="105">
        <v>10</v>
      </c>
      <c r="E51" s="105">
        <v>801</v>
      </c>
      <c r="F51" s="105">
        <v>28556</v>
      </c>
      <c r="G51" s="105">
        <v>23416</v>
      </c>
      <c r="H51" s="105">
        <v>116</v>
      </c>
      <c r="I51" s="105">
        <v>79</v>
      </c>
      <c r="J51" s="105"/>
      <c r="K51" s="105">
        <v>1034</v>
      </c>
      <c r="L51" s="105">
        <v>504</v>
      </c>
      <c r="M51" s="105">
        <v>217</v>
      </c>
      <c r="N51" s="105">
        <v>106</v>
      </c>
      <c r="O51" s="105">
        <v>393</v>
      </c>
      <c r="P51" s="105">
        <v>256</v>
      </c>
      <c r="Q51" s="105">
        <v>4</v>
      </c>
      <c r="R51" s="105">
        <v>2</v>
      </c>
      <c r="S51" s="105">
        <v>389</v>
      </c>
      <c r="T51" s="105">
        <v>254</v>
      </c>
      <c r="U51" s="83"/>
    </row>
    <row r="52" spans="1:21" ht="12">
      <c r="A52" s="84">
        <v>41</v>
      </c>
      <c r="B52" s="85" t="s">
        <v>130</v>
      </c>
      <c r="C52" s="165">
        <v>1594</v>
      </c>
      <c r="D52" s="105">
        <v>20</v>
      </c>
      <c r="E52" s="105">
        <v>120</v>
      </c>
      <c r="F52" s="105">
        <v>55652</v>
      </c>
      <c r="G52" s="105">
        <v>40000</v>
      </c>
      <c r="H52" s="105">
        <v>92</v>
      </c>
      <c r="I52" s="105">
        <v>62</v>
      </c>
      <c r="J52" s="105">
        <v>36</v>
      </c>
      <c r="K52" s="105">
        <v>30768</v>
      </c>
      <c r="L52" s="105">
        <v>24896</v>
      </c>
      <c r="M52" s="105">
        <v>3118</v>
      </c>
      <c r="N52" s="105">
        <v>1568</v>
      </c>
      <c r="O52" s="105">
        <v>5521</v>
      </c>
      <c r="P52" s="105">
        <v>3256</v>
      </c>
      <c r="Q52" s="105">
        <v>25</v>
      </c>
      <c r="R52" s="105">
        <v>8</v>
      </c>
      <c r="S52" s="105">
        <v>5496</v>
      </c>
      <c r="T52" s="105">
        <v>3248</v>
      </c>
      <c r="U52" s="94"/>
    </row>
    <row r="53" spans="1:21" ht="12">
      <c r="A53" s="84">
        <v>42</v>
      </c>
      <c r="B53" s="85" t="s">
        <v>131</v>
      </c>
      <c r="C53" s="105">
        <v>39</v>
      </c>
      <c r="D53" s="105">
        <v>8</v>
      </c>
      <c r="E53" s="105">
        <f>487-39</f>
        <v>448</v>
      </c>
      <c r="F53" s="105">
        <v>15239</v>
      </c>
      <c r="G53" s="105">
        <v>13260</v>
      </c>
      <c r="H53" s="105">
        <v>539</v>
      </c>
      <c r="I53" s="105">
        <v>328</v>
      </c>
      <c r="J53" s="105">
        <v>109</v>
      </c>
      <c r="K53" s="105">
        <v>9651</v>
      </c>
      <c r="L53" s="105">
        <v>9038</v>
      </c>
      <c r="M53" s="105">
        <v>649</v>
      </c>
      <c r="N53" s="105">
        <v>271</v>
      </c>
      <c r="O53" s="105">
        <v>1686</v>
      </c>
      <c r="P53" s="105">
        <v>1415</v>
      </c>
      <c r="Q53" s="105">
        <v>3</v>
      </c>
      <c r="R53" s="105">
        <v>2</v>
      </c>
      <c r="S53" s="105">
        <v>1683</v>
      </c>
      <c r="T53" s="105">
        <v>1413</v>
      </c>
      <c r="U53" s="83"/>
    </row>
    <row r="54" spans="1:21" ht="12">
      <c r="A54" s="84">
        <v>43</v>
      </c>
      <c r="B54" s="85" t="s">
        <v>132</v>
      </c>
      <c r="C54" s="105">
        <v>29</v>
      </c>
      <c r="D54" s="105">
        <v>7</v>
      </c>
      <c r="E54" s="105">
        <v>293</v>
      </c>
      <c r="F54" s="105">
        <v>10205</v>
      </c>
      <c r="G54" s="105">
        <v>7118</v>
      </c>
      <c r="H54" s="105">
        <v>148</v>
      </c>
      <c r="I54" s="105">
        <v>103</v>
      </c>
      <c r="J54" s="105">
        <v>356</v>
      </c>
      <c r="K54" s="105">
        <v>2505</v>
      </c>
      <c r="L54" s="105">
        <v>1734</v>
      </c>
      <c r="M54" s="105">
        <v>94</v>
      </c>
      <c r="N54" s="105">
        <v>58</v>
      </c>
      <c r="O54" s="105">
        <v>1780</v>
      </c>
      <c r="P54" s="105">
        <v>954</v>
      </c>
      <c r="Q54" s="105">
        <v>5</v>
      </c>
      <c r="R54" s="105">
        <v>3</v>
      </c>
      <c r="S54" s="105">
        <v>1775</v>
      </c>
      <c r="T54" s="105">
        <v>951</v>
      </c>
      <c r="U54" s="83"/>
    </row>
    <row r="55" spans="1:26" ht="12">
      <c r="A55" s="84">
        <v>44</v>
      </c>
      <c r="B55" s="85" t="s">
        <v>133</v>
      </c>
      <c r="C55" s="109">
        <v>66</v>
      </c>
      <c r="D55" s="110">
        <v>13</v>
      </c>
      <c r="E55" s="110">
        <v>865</v>
      </c>
      <c r="F55" s="109">
        <v>24102</v>
      </c>
      <c r="G55" s="109">
        <v>19211</v>
      </c>
      <c r="H55" s="109">
        <v>1188</v>
      </c>
      <c r="I55" s="109">
        <v>924</v>
      </c>
      <c r="J55" s="109">
        <v>553</v>
      </c>
      <c r="K55" s="109">
        <v>15129</v>
      </c>
      <c r="L55" s="109">
        <v>11589</v>
      </c>
      <c r="M55" s="109">
        <v>884</v>
      </c>
      <c r="N55" s="109">
        <v>718</v>
      </c>
      <c r="O55" s="109">
        <v>2628</v>
      </c>
      <c r="P55" s="109">
        <v>1804</v>
      </c>
      <c r="Q55" s="109">
        <v>0</v>
      </c>
      <c r="R55" s="109">
        <v>0</v>
      </c>
      <c r="S55" s="109">
        <v>2953</v>
      </c>
      <c r="T55" s="109">
        <v>2300</v>
      </c>
      <c r="U55" s="94"/>
      <c r="V55" s="97"/>
      <c r="W55" s="97"/>
      <c r="X55" s="97"/>
      <c r="Y55" s="97"/>
      <c r="Z55" s="97"/>
    </row>
    <row r="56" spans="1:24" ht="12">
      <c r="A56" s="84">
        <v>45</v>
      </c>
      <c r="B56" s="85" t="s">
        <v>134</v>
      </c>
      <c r="C56" s="165">
        <v>452</v>
      </c>
      <c r="D56" s="105">
        <v>9</v>
      </c>
      <c r="E56" s="105">
        <v>404</v>
      </c>
      <c r="F56" s="105">
        <v>15685</v>
      </c>
      <c r="G56" s="105">
        <v>10039</v>
      </c>
      <c r="H56" s="105">
        <v>57</v>
      </c>
      <c r="I56" s="105">
        <v>49</v>
      </c>
      <c r="J56" s="105">
        <v>-142</v>
      </c>
      <c r="K56" s="105">
        <v>6229</v>
      </c>
      <c r="L56" s="105">
        <v>3715</v>
      </c>
      <c r="M56" s="105">
        <v>386</v>
      </c>
      <c r="N56" s="105">
        <v>214</v>
      </c>
      <c r="O56" s="105">
        <v>704</v>
      </c>
      <c r="P56" s="105">
        <v>523</v>
      </c>
      <c r="Q56" s="105">
        <v>4</v>
      </c>
      <c r="R56" s="105">
        <v>2</v>
      </c>
      <c r="S56" s="105">
        <v>700</v>
      </c>
      <c r="T56" s="105">
        <v>521</v>
      </c>
      <c r="U56" s="83"/>
      <c r="V56" s="8"/>
      <c r="W56" s="8"/>
      <c r="X56" s="8"/>
    </row>
    <row r="57" spans="1:21" ht="12">
      <c r="A57" s="84">
        <v>46</v>
      </c>
      <c r="B57" s="85" t="s">
        <v>135</v>
      </c>
      <c r="C57" s="103">
        <v>37</v>
      </c>
      <c r="D57" s="103">
        <v>8</v>
      </c>
      <c r="E57" s="103">
        <v>555</v>
      </c>
      <c r="F57" s="103">
        <v>17046</v>
      </c>
      <c r="G57" s="103">
        <v>13098</v>
      </c>
      <c r="H57" s="103">
        <v>1094</v>
      </c>
      <c r="I57" s="103">
        <v>843</v>
      </c>
      <c r="J57" s="103">
        <v>850</v>
      </c>
      <c r="K57" s="103">
        <v>10565</v>
      </c>
      <c r="L57" s="103">
        <v>7750</v>
      </c>
      <c r="M57" s="103">
        <v>496</v>
      </c>
      <c r="N57" s="103">
        <v>353</v>
      </c>
      <c r="O57" s="103">
        <v>3942</v>
      </c>
      <c r="P57" s="103">
        <v>2803</v>
      </c>
      <c r="Q57" s="103">
        <v>10</v>
      </c>
      <c r="R57" s="103">
        <v>2</v>
      </c>
      <c r="S57" s="103">
        <v>3932</v>
      </c>
      <c r="T57" s="103">
        <v>2801</v>
      </c>
      <c r="U57" s="83"/>
    </row>
    <row r="58" spans="1:21" ht="12">
      <c r="A58" s="84">
        <v>47</v>
      </c>
      <c r="B58" s="85" t="s">
        <v>136</v>
      </c>
      <c r="C58" s="165">
        <v>777</v>
      </c>
      <c r="D58" s="105"/>
      <c r="E58" s="105"/>
      <c r="F58" s="105">
        <v>25086</v>
      </c>
      <c r="G58" s="105">
        <v>17026</v>
      </c>
      <c r="H58" s="105">
        <v>505</v>
      </c>
      <c r="I58" s="105">
        <v>259</v>
      </c>
      <c r="J58" s="105"/>
      <c r="K58" s="105">
        <v>8062</v>
      </c>
      <c r="L58" s="105">
        <v>2163</v>
      </c>
      <c r="M58" s="105">
        <v>239</v>
      </c>
      <c r="N58" s="105">
        <v>97</v>
      </c>
      <c r="O58" s="105">
        <v>3888</v>
      </c>
      <c r="P58" s="105">
        <v>1026</v>
      </c>
      <c r="Q58" s="105">
        <v>7</v>
      </c>
      <c r="R58" s="105">
        <v>4</v>
      </c>
      <c r="S58" s="105">
        <v>3885</v>
      </c>
      <c r="T58" s="105">
        <v>1028</v>
      </c>
      <c r="U58" s="83"/>
    </row>
    <row r="59" spans="1:21" ht="12">
      <c r="A59" s="84">
        <v>48</v>
      </c>
      <c r="B59" s="85" t="s">
        <v>137</v>
      </c>
      <c r="C59" s="105" t="s">
        <v>193</v>
      </c>
      <c r="D59" s="105" t="s">
        <v>194</v>
      </c>
      <c r="E59" s="105" t="s">
        <v>195</v>
      </c>
      <c r="F59" s="105" t="s">
        <v>196</v>
      </c>
      <c r="G59" s="105" t="s">
        <v>197</v>
      </c>
      <c r="H59" s="105">
        <v>455</v>
      </c>
      <c r="I59" s="105" t="s">
        <v>198</v>
      </c>
      <c r="J59" s="105">
        <v>769</v>
      </c>
      <c r="K59" s="178" t="s">
        <v>289</v>
      </c>
      <c r="L59" s="178" t="s">
        <v>199</v>
      </c>
      <c r="M59" s="178" t="s">
        <v>290</v>
      </c>
      <c r="N59" s="105" t="s">
        <v>200</v>
      </c>
      <c r="O59" s="105" t="s">
        <v>201</v>
      </c>
      <c r="P59" s="105" t="s">
        <v>202</v>
      </c>
      <c r="Q59" s="105" t="s">
        <v>203</v>
      </c>
      <c r="R59" s="105" t="s">
        <v>203</v>
      </c>
      <c r="S59" s="105">
        <v>292</v>
      </c>
      <c r="T59" s="105">
        <v>154</v>
      </c>
      <c r="U59" s="83"/>
    </row>
    <row r="60" spans="1:21" ht="12">
      <c r="A60" s="84">
        <v>49</v>
      </c>
      <c r="B60" s="85" t="s">
        <v>138</v>
      </c>
      <c r="C60" s="105">
        <v>76</v>
      </c>
      <c r="D60" s="105">
        <v>14</v>
      </c>
      <c r="E60" s="105">
        <v>580</v>
      </c>
      <c r="F60" s="105">
        <v>22743</v>
      </c>
      <c r="G60" s="105">
        <v>19296</v>
      </c>
      <c r="H60" s="105">
        <v>650</v>
      </c>
      <c r="I60" s="105">
        <v>458</v>
      </c>
      <c r="J60" s="105">
        <v>-293</v>
      </c>
      <c r="K60" s="105">
        <v>9439</v>
      </c>
      <c r="L60" s="105">
        <v>6418</v>
      </c>
      <c r="M60" s="105">
        <v>539</v>
      </c>
      <c r="N60" s="105">
        <v>367</v>
      </c>
      <c r="O60" s="105">
        <v>2354</v>
      </c>
      <c r="P60" s="105">
        <v>1672</v>
      </c>
      <c r="Q60" s="105">
        <v>18</v>
      </c>
      <c r="R60" s="105">
        <v>10</v>
      </c>
      <c r="S60" s="105">
        <v>2336</v>
      </c>
      <c r="T60" s="105">
        <v>1662</v>
      </c>
      <c r="U60" s="83"/>
    </row>
    <row r="61" spans="1:21" ht="12">
      <c r="A61" s="84">
        <v>50</v>
      </c>
      <c r="B61" s="85" t="s">
        <v>139</v>
      </c>
      <c r="C61" s="111">
        <v>60</v>
      </c>
      <c r="D61" s="111">
        <v>9</v>
      </c>
      <c r="E61" s="111">
        <v>455</v>
      </c>
      <c r="F61" s="111">
        <v>13489</v>
      </c>
      <c r="G61" s="111">
        <v>9464</v>
      </c>
      <c r="H61" s="111">
        <v>18</v>
      </c>
      <c r="I61" s="111">
        <v>12</v>
      </c>
      <c r="J61" s="111">
        <v>814</v>
      </c>
      <c r="K61" s="111">
        <v>5479</v>
      </c>
      <c r="L61" s="111">
        <v>3374</v>
      </c>
      <c r="M61" s="111">
        <v>105</v>
      </c>
      <c r="N61" s="111">
        <v>78</v>
      </c>
      <c r="O61" s="111">
        <v>2020</v>
      </c>
      <c r="P61" s="111">
        <v>1012</v>
      </c>
      <c r="Q61" s="111">
        <v>10</v>
      </c>
      <c r="R61" s="111">
        <v>1</v>
      </c>
      <c r="S61" s="111">
        <v>2010</v>
      </c>
      <c r="T61" s="111">
        <v>1011</v>
      </c>
      <c r="U61" s="83"/>
    </row>
    <row r="62" spans="1:21" ht="12">
      <c r="A62" s="84">
        <v>51</v>
      </c>
      <c r="B62" s="85" t="s">
        <v>140</v>
      </c>
      <c r="C62" s="105">
        <v>49</v>
      </c>
      <c r="D62" s="105">
        <v>11</v>
      </c>
      <c r="E62" s="105">
        <v>531</v>
      </c>
      <c r="F62" s="105">
        <v>19155</v>
      </c>
      <c r="G62" s="105">
        <v>10141</v>
      </c>
      <c r="H62" s="105">
        <v>310</v>
      </c>
      <c r="I62" s="105">
        <v>185</v>
      </c>
      <c r="J62" s="105">
        <v>48</v>
      </c>
      <c r="K62" s="105">
        <v>8073</v>
      </c>
      <c r="L62" s="105">
        <v>3739</v>
      </c>
      <c r="M62" s="105">
        <v>433</v>
      </c>
      <c r="N62" s="105">
        <v>237</v>
      </c>
      <c r="O62" s="105">
        <v>3366</v>
      </c>
      <c r="P62" s="105">
        <v>1727</v>
      </c>
      <c r="Q62" s="105">
        <v>3</v>
      </c>
      <c r="R62" s="105">
        <v>2</v>
      </c>
      <c r="S62" s="105">
        <v>3363</v>
      </c>
      <c r="T62" s="105">
        <v>1720</v>
      </c>
      <c r="U62" s="83"/>
    </row>
    <row r="63" spans="1:21" ht="12">
      <c r="A63" s="84">
        <v>52</v>
      </c>
      <c r="B63" s="85" t="s">
        <v>141</v>
      </c>
      <c r="C63" s="105">
        <v>52</v>
      </c>
      <c r="D63" s="105">
        <v>12</v>
      </c>
      <c r="E63" s="105">
        <v>771</v>
      </c>
      <c r="F63" s="105">
        <v>23547</v>
      </c>
      <c r="G63" s="105">
        <v>16668</v>
      </c>
      <c r="H63" s="112">
        <v>568</v>
      </c>
      <c r="I63" s="112">
        <v>342</v>
      </c>
      <c r="J63" s="112">
        <v>183</v>
      </c>
      <c r="K63" s="105">
        <v>11518</v>
      </c>
      <c r="L63" s="105">
        <v>7493</v>
      </c>
      <c r="M63" s="105">
        <v>486</v>
      </c>
      <c r="N63" s="105">
        <v>320</v>
      </c>
      <c r="O63" s="105">
        <v>2508</v>
      </c>
      <c r="P63" s="105">
        <v>1562</v>
      </c>
      <c r="Q63" s="105">
        <v>12</v>
      </c>
      <c r="R63" s="105">
        <v>4</v>
      </c>
      <c r="S63" s="105">
        <v>2496</v>
      </c>
      <c r="T63" s="105">
        <v>2504</v>
      </c>
      <c r="U63" s="83"/>
    </row>
    <row r="64" spans="1:21" ht="12">
      <c r="A64" s="84">
        <v>53</v>
      </c>
      <c r="B64" s="85" t="s">
        <v>142</v>
      </c>
      <c r="C64" s="103">
        <v>48</v>
      </c>
      <c r="D64" s="103">
        <v>9</v>
      </c>
      <c r="E64" s="103">
        <v>495</v>
      </c>
      <c r="F64" s="103">
        <v>1560</v>
      </c>
      <c r="G64" s="103">
        <v>10753</v>
      </c>
      <c r="H64" s="103">
        <v>447</v>
      </c>
      <c r="I64" s="103">
        <v>215</v>
      </c>
      <c r="J64" s="103">
        <v>288</v>
      </c>
      <c r="K64" s="103">
        <v>5682</v>
      </c>
      <c r="L64" s="103">
        <v>3719</v>
      </c>
      <c r="M64" s="103">
        <v>344</v>
      </c>
      <c r="N64" s="103">
        <v>122</v>
      </c>
      <c r="O64" s="103">
        <v>1974</v>
      </c>
      <c r="P64" s="103">
        <v>1621</v>
      </c>
      <c r="Q64" s="103">
        <v>7</v>
      </c>
      <c r="R64" s="103">
        <v>3</v>
      </c>
      <c r="S64" s="103">
        <v>1967</v>
      </c>
      <c r="T64" s="103">
        <v>1618</v>
      </c>
      <c r="U64" s="83"/>
    </row>
    <row r="65" spans="1:21" ht="12">
      <c r="A65" s="84">
        <v>54</v>
      </c>
      <c r="B65" s="85" t="s">
        <v>90</v>
      </c>
      <c r="C65" s="103">
        <v>53</v>
      </c>
      <c r="D65" s="103">
        <v>8</v>
      </c>
      <c r="E65" s="103">
        <v>862</v>
      </c>
      <c r="F65" s="103">
        <v>3103</v>
      </c>
      <c r="G65" s="103">
        <v>2327</v>
      </c>
      <c r="H65" s="103">
        <v>103</v>
      </c>
      <c r="I65" s="103">
        <v>85</v>
      </c>
      <c r="J65" s="103">
        <v>274</v>
      </c>
      <c r="K65" s="103">
        <v>12833</v>
      </c>
      <c r="L65" s="103">
        <v>7699</v>
      </c>
      <c r="M65" s="103">
        <v>347</v>
      </c>
      <c r="N65" s="103">
        <v>203</v>
      </c>
      <c r="O65" s="103">
        <v>2718</v>
      </c>
      <c r="P65" s="103">
        <v>2310</v>
      </c>
      <c r="Q65" s="103">
        <v>10</v>
      </c>
      <c r="R65" s="103">
        <v>4</v>
      </c>
      <c r="S65" s="103">
        <v>2708</v>
      </c>
      <c r="T65" s="103">
        <v>2307</v>
      </c>
      <c r="U65" s="83"/>
    </row>
    <row r="66" spans="1:21" ht="12">
      <c r="A66" s="84">
        <v>55</v>
      </c>
      <c r="B66" s="85" t="s">
        <v>143</v>
      </c>
      <c r="C66" s="105">
        <v>49</v>
      </c>
      <c r="D66" s="105">
        <v>9</v>
      </c>
      <c r="E66" s="105">
        <v>626</v>
      </c>
      <c r="F66" s="105">
        <v>20239</v>
      </c>
      <c r="G66" s="105">
        <v>17121</v>
      </c>
      <c r="H66" s="105">
        <v>712</v>
      </c>
      <c r="I66" s="105">
        <v>534</v>
      </c>
      <c r="J66" s="105">
        <v>518</v>
      </c>
      <c r="K66" s="105">
        <v>10442</v>
      </c>
      <c r="L66" s="105">
        <v>8516</v>
      </c>
      <c r="M66" s="105">
        <v>707</v>
      </c>
      <c r="N66" s="105">
        <v>490</v>
      </c>
      <c r="O66" s="105">
        <v>2315</v>
      </c>
      <c r="P66" s="105">
        <v>1842</v>
      </c>
      <c r="Q66" s="105">
        <v>13</v>
      </c>
      <c r="R66" s="105">
        <v>6</v>
      </c>
      <c r="S66" s="105">
        <v>2302</v>
      </c>
      <c r="T66" s="105">
        <v>1836</v>
      </c>
      <c r="U66" s="83"/>
    </row>
    <row r="67" spans="1:21" ht="12">
      <c r="A67" s="84">
        <v>56</v>
      </c>
      <c r="B67" s="85" t="s">
        <v>144</v>
      </c>
      <c r="C67" s="105">
        <v>105</v>
      </c>
      <c r="D67" s="105">
        <v>27</v>
      </c>
      <c r="E67" s="105">
        <v>2060</v>
      </c>
      <c r="F67" s="105">
        <v>58987</v>
      </c>
      <c r="G67" s="105">
        <v>42395</v>
      </c>
      <c r="H67" s="105">
        <v>529</v>
      </c>
      <c r="I67" s="105">
        <v>359</v>
      </c>
      <c r="J67" s="105">
        <v>529</v>
      </c>
      <c r="K67" s="105">
        <v>30365</v>
      </c>
      <c r="L67" s="105">
        <v>21173</v>
      </c>
      <c r="M67" s="105">
        <v>405</v>
      </c>
      <c r="N67" s="105">
        <v>209</v>
      </c>
      <c r="O67" s="105">
        <v>8867</v>
      </c>
      <c r="P67" s="105">
        <v>5925</v>
      </c>
      <c r="Q67" s="105">
        <v>33</v>
      </c>
      <c r="R67" s="105">
        <v>10</v>
      </c>
      <c r="S67" s="105">
        <v>8834</v>
      </c>
      <c r="T67" s="105">
        <v>5915</v>
      </c>
      <c r="U67" s="83"/>
    </row>
    <row r="68" spans="1:21" ht="12">
      <c r="A68" s="84">
        <v>57</v>
      </c>
      <c r="B68" s="85" t="s">
        <v>270</v>
      </c>
      <c r="C68" s="105">
        <v>62</v>
      </c>
      <c r="D68" s="105">
        <v>9</v>
      </c>
      <c r="E68" s="105">
        <v>551</v>
      </c>
      <c r="F68" s="105">
        <v>20862</v>
      </c>
      <c r="G68" s="105">
        <v>14748</v>
      </c>
      <c r="H68" s="105">
        <v>421</v>
      </c>
      <c r="I68" s="105">
        <v>284</v>
      </c>
      <c r="J68" s="105">
        <v>-3</v>
      </c>
      <c r="K68" s="105">
        <v>6971</v>
      </c>
      <c r="L68" s="105">
        <v>4546</v>
      </c>
      <c r="M68" s="105">
        <v>423</v>
      </c>
      <c r="N68" s="105">
        <v>207</v>
      </c>
      <c r="O68" s="105">
        <v>2946</v>
      </c>
      <c r="P68" s="105">
        <v>1499</v>
      </c>
      <c r="Q68" s="105">
        <v>2</v>
      </c>
      <c r="R68" s="105">
        <v>1</v>
      </c>
      <c r="S68" s="105">
        <v>2944</v>
      </c>
      <c r="T68" s="105">
        <v>1498</v>
      </c>
      <c r="U68" s="83"/>
    </row>
    <row r="69" spans="1:21" ht="12">
      <c r="A69" s="84">
        <v>58</v>
      </c>
      <c r="B69" s="85" t="s">
        <v>146</v>
      </c>
      <c r="C69" s="105">
        <v>50</v>
      </c>
      <c r="D69" s="105">
        <v>11</v>
      </c>
      <c r="E69" s="105">
        <v>538</v>
      </c>
      <c r="F69" s="105">
        <v>19536</v>
      </c>
      <c r="G69" s="105">
        <v>12787</v>
      </c>
      <c r="H69" s="105">
        <v>588</v>
      </c>
      <c r="I69" s="105">
        <v>353</v>
      </c>
      <c r="J69" s="105">
        <v>-916</v>
      </c>
      <c r="K69" s="105">
        <v>4900</v>
      </c>
      <c r="L69" s="105">
        <v>2372</v>
      </c>
      <c r="M69" s="105">
        <v>358</v>
      </c>
      <c r="N69" s="105">
        <v>167</v>
      </c>
      <c r="O69" s="105">
        <v>3215</v>
      </c>
      <c r="P69" s="105">
        <v>2105</v>
      </c>
      <c r="Q69" s="105">
        <v>14</v>
      </c>
      <c r="R69" s="105">
        <v>6</v>
      </c>
      <c r="S69" s="105">
        <f>O69-Q69</f>
        <v>3201</v>
      </c>
      <c r="T69" s="105">
        <f>P69-Q69</f>
        <v>2091</v>
      </c>
      <c r="U69" s="83"/>
    </row>
    <row r="70" spans="1:21" ht="12">
      <c r="A70" s="84">
        <v>59</v>
      </c>
      <c r="B70" s="85" t="s">
        <v>147</v>
      </c>
      <c r="C70" s="154">
        <v>44</v>
      </c>
      <c r="D70" s="154">
        <v>8</v>
      </c>
      <c r="E70" s="154">
        <v>449</v>
      </c>
      <c r="F70" s="154">
        <v>14872</v>
      </c>
      <c r="G70" s="154">
        <v>8122</v>
      </c>
      <c r="H70" s="154">
        <v>6</v>
      </c>
      <c r="I70" s="154">
        <v>4</v>
      </c>
      <c r="J70" s="154">
        <v>-19</v>
      </c>
      <c r="K70" s="154">
        <v>7531</v>
      </c>
      <c r="L70" s="154">
        <v>3868</v>
      </c>
      <c r="M70" s="154">
        <v>74</v>
      </c>
      <c r="N70" s="154">
        <v>49</v>
      </c>
      <c r="O70" s="154">
        <v>1252</v>
      </c>
      <c r="P70" s="154">
        <v>1249</v>
      </c>
      <c r="Q70" s="154">
        <v>5</v>
      </c>
      <c r="R70" s="154">
        <v>2</v>
      </c>
      <c r="S70" s="154">
        <v>2021</v>
      </c>
      <c r="T70" s="154">
        <v>1247</v>
      </c>
      <c r="U70" s="83"/>
    </row>
    <row r="71" spans="1:21" ht="12">
      <c r="A71" s="84">
        <v>60</v>
      </c>
      <c r="B71" s="85" t="s">
        <v>148</v>
      </c>
      <c r="C71" s="170">
        <v>38</v>
      </c>
      <c r="D71" s="170">
        <v>7</v>
      </c>
      <c r="E71" s="170">
        <v>456</v>
      </c>
      <c r="F71" s="170">
        <v>15860</v>
      </c>
      <c r="G71" s="170">
        <v>12450</v>
      </c>
      <c r="H71" s="170">
        <v>0</v>
      </c>
      <c r="I71" s="170">
        <v>0</v>
      </c>
      <c r="J71" s="170">
        <v>-369</v>
      </c>
      <c r="K71" s="170">
        <v>7585</v>
      </c>
      <c r="L71" s="170">
        <v>6210</v>
      </c>
      <c r="M71" s="170">
        <v>622</v>
      </c>
      <c r="N71" s="170">
        <v>486</v>
      </c>
      <c r="O71" s="170">
        <v>1682</v>
      </c>
      <c r="P71" s="170">
        <v>1245</v>
      </c>
      <c r="Q71" s="170">
        <v>8</v>
      </c>
      <c r="R71" s="170">
        <v>3</v>
      </c>
      <c r="S71" s="170">
        <v>1674</v>
      </c>
      <c r="T71" s="170">
        <v>1242</v>
      </c>
      <c r="U71" s="83"/>
    </row>
    <row r="72" spans="1:21" ht="12">
      <c r="A72" s="84">
        <v>61</v>
      </c>
      <c r="B72" s="85" t="s">
        <v>149</v>
      </c>
      <c r="C72" s="154">
        <v>43</v>
      </c>
      <c r="D72" s="154">
        <v>8</v>
      </c>
      <c r="E72" s="154">
        <v>425</v>
      </c>
      <c r="F72" s="154">
        <v>15990</v>
      </c>
      <c r="G72" s="154">
        <v>10108</v>
      </c>
      <c r="H72" s="154">
        <v>355</v>
      </c>
      <c r="I72" s="154">
        <v>270</v>
      </c>
      <c r="J72" s="154">
        <v>151</v>
      </c>
      <c r="K72" s="154">
        <v>6952</v>
      </c>
      <c r="L72" s="154">
        <v>4009</v>
      </c>
      <c r="M72" s="154">
        <v>442</v>
      </c>
      <c r="N72" s="154">
        <v>295</v>
      </c>
      <c r="O72" s="154">
        <v>2480</v>
      </c>
      <c r="P72" s="154">
        <v>2142</v>
      </c>
      <c r="Q72" s="154">
        <v>12</v>
      </c>
      <c r="R72" s="154">
        <v>2</v>
      </c>
      <c r="S72" s="154">
        <v>2467</v>
      </c>
      <c r="T72" s="154">
        <v>2140</v>
      </c>
      <c r="U72" s="83"/>
    </row>
    <row r="73" spans="1:21" ht="12">
      <c r="A73" s="84">
        <v>62</v>
      </c>
      <c r="B73" s="85" t="s">
        <v>150</v>
      </c>
      <c r="C73" s="171"/>
      <c r="D73" s="171">
        <v>9</v>
      </c>
      <c r="E73" s="171">
        <v>62</v>
      </c>
      <c r="F73" s="171">
        <v>18456</v>
      </c>
      <c r="G73" s="171">
        <v>14666</v>
      </c>
      <c r="H73" s="171">
        <v>246</v>
      </c>
      <c r="I73" s="171">
        <v>218</v>
      </c>
      <c r="J73" s="171"/>
      <c r="K73" s="171">
        <v>9047</v>
      </c>
      <c r="L73" s="171">
        <v>6498</v>
      </c>
      <c r="M73" s="171">
        <v>451</v>
      </c>
      <c r="N73" s="171">
        <v>390</v>
      </c>
      <c r="O73" s="171">
        <v>1242</v>
      </c>
      <c r="P73" s="171">
        <v>956</v>
      </c>
      <c r="Q73" s="171">
        <v>4</v>
      </c>
      <c r="R73" s="171">
        <v>2</v>
      </c>
      <c r="S73" s="171">
        <v>1238</v>
      </c>
      <c r="T73" s="171">
        <v>954</v>
      </c>
      <c r="U73" s="83"/>
    </row>
    <row r="74" spans="1:22" ht="12">
      <c r="A74" s="98">
        <v>63</v>
      </c>
      <c r="B74" s="99" t="s">
        <v>151</v>
      </c>
      <c r="C74" s="113">
        <v>39</v>
      </c>
      <c r="D74" s="113">
        <v>9</v>
      </c>
      <c r="E74" s="113">
        <v>548</v>
      </c>
      <c r="F74" s="113">
        <v>14537</v>
      </c>
      <c r="G74" s="113">
        <v>11189</v>
      </c>
      <c r="H74" s="113">
        <v>326</v>
      </c>
      <c r="I74" s="113">
        <v>205</v>
      </c>
      <c r="J74" s="113">
        <v>-320</v>
      </c>
      <c r="K74" s="113">
        <v>6521</v>
      </c>
      <c r="L74" s="113">
        <v>4593</v>
      </c>
      <c r="M74" s="113">
        <v>186</v>
      </c>
      <c r="N74" s="113">
        <v>108</v>
      </c>
      <c r="O74" s="113">
        <v>1838</v>
      </c>
      <c r="P74" s="113">
        <v>1432</v>
      </c>
      <c r="Q74" s="113">
        <v>7</v>
      </c>
      <c r="R74" s="113">
        <v>4</v>
      </c>
      <c r="S74" s="113">
        <v>1831</v>
      </c>
      <c r="T74" s="113">
        <v>1428</v>
      </c>
      <c r="U74" s="83"/>
      <c r="V74" s="8"/>
    </row>
    <row r="75" spans="1:21" ht="12">
      <c r="A75" s="114"/>
      <c r="B75" s="115" t="s">
        <v>264</v>
      </c>
      <c r="C75" s="116"/>
      <c r="D75" s="116">
        <f aca="true" t="shared" si="0" ref="D75:T75">SUM(D12:D74)</f>
        <v>651</v>
      </c>
      <c r="E75" s="116">
        <f t="shared" si="0"/>
        <v>35404</v>
      </c>
      <c r="F75" s="116">
        <f t="shared" si="0"/>
        <v>1327070</v>
      </c>
      <c r="G75" s="116">
        <f t="shared" si="0"/>
        <v>967822</v>
      </c>
      <c r="H75" s="116">
        <f t="shared" si="0"/>
        <v>30455</v>
      </c>
      <c r="I75" s="116">
        <f t="shared" si="0"/>
        <v>21504</v>
      </c>
      <c r="J75" s="116">
        <f t="shared" si="0"/>
        <v>13696</v>
      </c>
      <c r="K75" s="116">
        <f t="shared" si="0"/>
        <v>542404</v>
      </c>
      <c r="L75" s="116">
        <f t="shared" si="0"/>
        <v>355199</v>
      </c>
      <c r="M75" s="116">
        <f t="shared" si="0"/>
        <v>30365</v>
      </c>
      <c r="N75" s="116">
        <f t="shared" si="0"/>
        <v>19635</v>
      </c>
      <c r="O75" s="116">
        <f t="shared" si="0"/>
        <v>166835</v>
      </c>
      <c r="P75" s="116">
        <f t="shared" si="0"/>
        <v>108670</v>
      </c>
      <c r="Q75" s="116">
        <f t="shared" si="0"/>
        <v>526</v>
      </c>
      <c r="R75" s="116">
        <f t="shared" si="0"/>
        <v>210</v>
      </c>
      <c r="S75" s="116">
        <f t="shared" si="0"/>
        <v>164956</v>
      </c>
      <c r="T75" s="116">
        <f t="shared" si="0"/>
        <v>107380</v>
      </c>
      <c r="U75" s="83"/>
    </row>
    <row r="76" spans="1:21" ht="12">
      <c r="A76" s="101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83"/>
    </row>
    <row r="77" spans="1:21" ht="12">
      <c r="A77" s="101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83"/>
    </row>
    <row r="78" spans="1:21" ht="12">
      <c r="A78" s="101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83"/>
    </row>
    <row r="79" spans="1:21" ht="12">
      <c r="A79" s="101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83"/>
    </row>
    <row r="80" spans="1:21" ht="12">
      <c r="A80" s="101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83"/>
    </row>
    <row r="81" spans="1:21" ht="12">
      <c r="A81" s="101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83"/>
    </row>
    <row r="82" spans="1:21" ht="12">
      <c r="A82" s="101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83"/>
    </row>
    <row r="83" spans="1:21" ht="12">
      <c r="A83" s="101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83"/>
    </row>
    <row r="84" spans="1:21" ht="12">
      <c r="A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83"/>
    </row>
    <row r="85" spans="1:21" ht="12">
      <c r="A85" s="101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83"/>
    </row>
    <row r="86" spans="1:20" ht="12">
      <c r="A86" s="101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</row>
    <row r="87" spans="1:20" ht="12">
      <c r="A87" s="101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</row>
    <row r="88" spans="1:20" ht="12">
      <c r="A88" s="101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</row>
    <row r="89" ht="12">
      <c r="A89" s="101"/>
    </row>
    <row r="90" ht="12">
      <c r="A90" s="101"/>
    </row>
    <row r="91" ht="12">
      <c r="A91" s="101"/>
    </row>
    <row r="92" ht="12">
      <c r="A92" s="101"/>
    </row>
    <row r="93" ht="12">
      <c r="A93" s="101"/>
    </row>
    <row r="94" ht="12">
      <c r="A94" s="101"/>
    </row>
  </sheetData>
  <sheetProtection/>
  <mergeCells count="30">
    <mergeCell ref="C6:C10"/>
    <mergeCell ref="F6:F10"/>
    <mergeCell ref="D6:E6"/>
    <mergeCell ref="Q9:R9"/>
    <mergeCell ref="G6:T6"/>
    <mergeCell ref="H9:H10"/>
    <mergeCell ref="K7:N7"/>
    <mergeCell ref="D7:D10"/>
    <mergeCell ref="E7:E10"/>
    <mergeCell ref="G7:G10"/>
    <mergeCell ref="B5:B10"/>
    <mergeCell ref="A5:A10"/>
    <mergeCell ref="A1:C2"/>
    <mergeCell ref="O8:O10"/>
    <mergeCell ref="O7:T7"/>
    <mergeCell ref="C5:E5"/>
    <mergeCell ref="H7:I8"/>
    <mergeCell ref="L8:N8"/>
    <mergeCell ref="L9:L10"/>
    <mergeCell ref="K8:K10"/>
    <mergeCell ref="D1:T1"/>
    <mergeCell ref="D2:T2"/>
    <mergeCell ref="S9:T9"/>
    <mergeCell ref="P8:T8"/>
    <mergeCell ref="I9:I10"/>
    <mergeCell ref="J7:J10"/>
    <mergeCell ref="P9:P10"/>
    <mergeCell ref="A3:R3"/>
    <mergeCell ref="F5:T5"/>
    <mergeCell ref="M9:N9"/>
  </mergeCells>
  <printOptions/>
  <pageMargins left="0" right="0" top="1" bottom="1" header="1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5"/>
  <sheetViews>
    <sheetView zoomScale="75" zoomScaleNormal="75" zoomScalePageLayoutView="0" workbookViewId="0" topLeftCell="A1">
      <pane ySplit="10" topLeftCell="A50" activePane="bottomLeft" state="frozen"/>
      <selection pane="topLeft" activeCell="A1" sqref="A1"/>
      <selection pane="bottomLeft" activeCell="R42" sqref="R42"/>
    </sheetView>
  </sheetViews>
  <sheetFormatPr defaultColWidth="9.140625" defaultRowHeight="15"/>
  <cols>
    <col min="1" max="1" width="6.00390625" style="1" customWidth="1"/>
    <col min="2" max="2" width="15.421875" style="1" customWidth="1"/>
    <col min="3" max="3" width="8.8515625" style="1" customWidth="1"/>
    <col min="4" max="4" width="8.28125" style="1" customWidth="1"/>
    <col min="5" max="5" width="11.00390625" style="1" customWidth="1"/>
    <col min="6" max="6" width="11.140625" style="1" customWidth="1"/>
    <col min="7" max="7" width="9.28125" style="1" customWidth="1"/>
    <col min="8" max="8" width="9.140625" style="1" customWidth="1"/>
    <col min="9" max="9" width="11.8515625" style="1" customWidth="1"/>
    <col min="10" max="10" width="12.00390625" style="1" customWidth="1"/>
    <col min="11" max="11" width="8.8515625" style="1" customWidth="1"/>
    <col min="12" max="12" width="10.00390625" style="1" customWidth="1"/>
    <col min="13" max="13" width="13.57421875" style="1" customWidth="1"/>
    <col min="14" max="16384" width="9.140625" style="1" customWidth="1"/>
  </cols>
  <sheetData>
    <row r="1" spans="1:13" ht="15.75">
      <c r="A1" s="194" t="s">
        <v>262</v>
      </c>
      <c r="B1" s="194"/>
      <c r="C1" s="194"/>
      <c r="D1" s="194"/>
      <c r="E1" s="196" t="s">
        <v>263</v>
      </c>
      <c r="F1" s="196"/>
      <c r="G1" s="196"/>
      <c r="H1" s="196"/>
      <c r="I1" s="196"/>
      <c r="J1" s="196"/>
      <c r="K1" s="196"/>
      <c r="L1" s="196"/>
      <c r="M1" s="196"/>
    </row>
    <row r="2" spans="5:13" ht="15.75">
      <c r="E2" s="197" t="s">
        <v>267</v>
      </c>
      <c r="F2" s="197"/>
      <c r="G2" s="197"/>
      <c r="H2" s="197"/>
      <c r="I2" s="197"/>
      <c r="J2" s="197"/>
      <c r="K2" s="197"/>
      <c r="L2" s="197"/>
      <c r="M2" s="197"/>
    </row>
    <row r="3" spans="1:13" ht="15">
      <c r="A3" s="222" t="s">
        <v>57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10"/>
    </row>
    <row r="5" spans="1:15" ht="31.5" customHeight="1">
      <c r="A5" s="191" t="s">
        <v>152</v>
      </c>
      <c r="B5" s="191" t="s">
        <v>88</v>
      </c>
      <c r="C5" s="182" t="s">
        <v>13</v>
      </c>
      <c r="D5" s="182"/>
      <c r="E5" s="182"/>
      <c r="F5" s="182"/>
      <c r="G5" s="182"/>
      <c r="H5" s="189" t="s">
        <v>59</v>
      </c>
      <c r="I5" s="224"/>
      <c r="J5" s="190"/>
      <c r="K5" s="182" t="s">
        <v>278</v>
      </c>
      <c r="L5" s="182"/>
      <c r="M5" s="182" t="s">
        <v>271</v>
      </c>
      <c r="N5" s="182"/>
      <c r="O5" s="11"/>
    </row>
    <row r="6" spans="1:15" ht="14.25" customHeight="1">
      <c r="A6" s="192"/>
      <c r="B6" s="192"/>
      <c r="C6" s="191" t="s">
        <v>0</v>
      </c>
      <c r="D6" s="185" t="s">
        <v>1</v>
      </c>
      <c r="E6" s="223"/>
      <c r="F6" s="223"/>
      <c r="G6" s="186"/>
      <c r="H6" s="191" t="s">
        <v>277</v>
      </c>
      <c r="I6" s="185" t="s">
        <v>1</v>
      </c>
      <c r="J6" s="186"/>
      <c r="K6" s="182" t="s">
        <v>18</v>
      </c>
      <c r="L6" s="182" t="s">
        <v>85</v>
      </c>
      <c r="M6" s="182" t="s">
        <v>273</v>
      </c>
      <c r="N6" s="182" t="s">
        <v>274</v>
      </c>
      <c r="O6" s="11"/>
    </row>
    <row r="7" spans="1:15" ht="54" customHeight="1">
      <c r="A7" s="192"/>
      <c r="B7" s="192"/>
      <c r="C7" s="220"/>
      <c r="D7" s="189" t="s">
        <v>83</v>
      </c>
      <c r="E7" s="190"/>
      <c r="F7" s="182" t="s">
        <v>84</v>
      </c>
      <c r="G7" s="183"/>
      <c r="H7" s="220"/>
      <c r="I7" s="182" t="s">
        <v>276</v>
      </c>
      <c r="J7" s="182" t="s">
        <v>275</v>
      </c>
      <c r="K7" s="182"/>
      <c r="L7" s="182"/>
      <c r="M7" s="182"/>
      <c r="N7" s="182"/>
      <c r="O7" s="11"/>
    </row>
    <row r="8" spans="1:15" ht="15">
      <c r="A8" s="192"/>
      <c r="B8" s="192"/>
      <c r="C8" s="220"/>
      <c r="D8" s="191" t="s">
        <v>14</v>
      </c>
      <c r="E8" s="191" t="s">
        <v>15</v>
      </c>
      <c r="F8" s="182" t="s">
        <v>16</v>
      </c>
      <c r="G8" s="182" t="s">
        <v>17</v>
      </c>
      <c r="H8" s="220"/>
      <c r="I8" s="182"/>
      <c r="J8" s="182"/>
      <c r="K8" s="182"/>
      <c r="L8" s="182"/>
      <c r="M8" s="182"/>
      <c r="N8" s="182"/>
      <c r="O8" s="11"/>
    </row>
    <row r="9" spans="1:15" ht="3" customHeight="1">
      <c r="A9" s="193"/>
      <c r="B9" s="193"/>
      <c r="C9" s="221"/>
      <c r="D9" s="221"/>
      <c r="E9" s="221"/>
      <c r="F9" s="182"/>
      <c r="G9" s="182"/>
      <c r="H9" s="221"/>
      <c r="I9" s="182"/>
      <c r="J9" s="182"/>
      <c r="K9" s="182"/>
      <c r="L9" s="182"/>
      <c r="M9" s="182"/>
      <c r="N9" s="182"/>
      <c r="O9" s="11"/>
    </row>
    <row r="10" spans="1:15" ht="15">
      <c r="A10" s="80"/>
      <c r="B10" s="80"/>
      <c r="C10" s="5">
        <v>1</v>
      </c>
      <c r="D10" s="5">
        <v>2</v>
      </c>
      <c r="E10" s="5">
        <v>3</v>
      </c>
      <c r="F10" s="5">
        <v>4</v>
      </c>
      <c r="G10" s="5">
        <v>5</v>
      </c>
      <c r="H10" s="5">
        <v>6</v>
      </c>
      <c r="I10" s="5">
        <v>7</v>
      </c>
      <c r="J10" s="5">
        <v>8</v>
      </c>
      <c r="K10" s="5">
        <v>9</v>
      </c>
      <c r="L10" s="5">
        <v>10</v>
      </c>
      <c r="M10" s="5">
        <v>11</v>
      </c>
      <c r="N10" s="5">
        <v>12</v>
      </c>
      <c r="O10" s="11"/>
    </row>
    <row r="11" spans="1:16" ht="15">
      <c r="A11" s="47">
        <v>1</v>
      </c>
      <c r="B11" s="48" t="s">
        <v>91</v>
      </c>
      <c r="C11" s="65">
        <f>D11+E11+F11+G11</f>
        <v>8060</v>
      </c>
      <c r="D11" s="65">
        <v>87</v>
      </c>
      <c r="E11" s="65">
        <v>1207</v>
      </c>
      <c r="F11" s="65">
        <v>642</v>
      </c>
      <c r="G11" s="65">
        <v>6124</v>
      </c>
      <c r="H11" s="65">
        <v>4</v>
      </c>
      <c r="I11" s="65">
        <v>11</v>
      </c>
      <c r="J11" s="65">
        <v>1227</v>
      </c>
      <c r="K11" s="65">
        <v>53</v>
      </c>
      <c r="L11" s="65">
        <v>103804</v>
      </c>
      <c r="M11" s="65">
        <v>54</v>
      </c>
      <c r="N11" s="65">
        <v>103804</v>
      </c>
      <c r="O11" s="41"/>
      <c r="P11" s="9"/>
    </row>
    <row r="12" spans="1:16" ht="16.5" customHeight="1">
      <c r="A12" s="49">
        <v>2</v>
      </c>
      <c r="B12" s="21" t="s">
        <v>92</v>
      </c>
      <c r="C12" s="59">
        <f aca="true" t="shared" si="0" ref="C12:C73">D12+E12+F12+G12</f>
        <v>16344</v>
      </c>
      <c r="D12" s="59">
        <v>55</v>
      </c>
      <c r="E12" s="59">
        <v>3257</v>
      </c>
      <c r="F12" s="59">
        <v>2130</v>
      </c>
      <c r="G12" s="59">
        <v>10902</v>
      </c>
      <c r="H12" s="59">
        <v>515</v>
      </c>
      <c r="I12" s="59">
        <v>7</v>
      </c>
      <c r="J12" s="59">
        <v>5393</v>
      </c>
      <c r="K12" s="59">
        <v>922</v>
      </c>
      <c r="L12" s="59">
        <v>116541</v>
      </c>
      <c r="M12" s="59">
        <v>172</v>
      </c>
      <c r="N12" s="59">
        <v>5042</v>
      </c>
      <c r="O12" s="38"/>
      <c r="P12" s="9"/>
    </row>
    <row r="13" spans="1:16" ht="15">
      <c r="A13" s="49">
        <v>3</v>
      </c>
      <c r="B13" s="21" t="s">
        <v>93</v>
      </c>
      <c r="C13" s="59">
        <f t="shared" si="0"/>
        <v>4807</v>
      </c>
      <c r="D13" s="59">
        <f>'[1]M3'!$C$78+'[2]M3'!$C$23</f>
        <v>14</v>
      </c>
      <c r="E13" s="59">
        <f>'[1]M3'!$D$78+'[2]M3'!$D$23</f>
        <v>842</v>
      </c>
      <c r="F13" s="59">
        <f>'[1]M3'!$E$78+'[2]M3'!$E$23</f>
        <v>278</v>
      </c>
      <c r="G13" s="59">
        <f>'[1]M3'!$F$78+'[2]M3'!$F$23</f>
        <v>3673</v>
      </c>
      <c r="H13" s="59">
        <f>'[1]M3'!$G$78+'[2]M3'!$G$23</f>
        <v>147</v>
      </c>
      <c r="I13" s="59">
        <v>16</v>
      </c>
      <c r="J13" s="59">
        <f>'[1]M3'!$I$78+'[2]M3'!$I$23</f>
        <v>2688</v>
      </c>
      <c r="K13" s="59">
        <f>'[1]M3'!$J$78+'[2]M3'!$J$23</f>
        <v>371</v>
      </c>
      <c r="L13" s="59">
        <f>'[1]M3'!$K$78+'[2]M3'!$K$23</f>
        <v>17372</v>
      </c>
      <c r="M13" s="59">
        <f>'[1]M3'!$L$78+'[2]M3'!$L$23</f>
        <v>355</v>
      </c>
      <c r="N13" s="59">
        <f>'[1]M3'!$M$78+'[2]M3'!$M$23</f>
        <v>9445</v>
      </c>
      <c r="O13" s="38"/>
      <c r="P13" s="9"/>
    </row>
    <row r="14" spans="1:16" ht="15">
      <c r="A14" s="15">
        <v>4</v>
      </c>
      <c r="B14" s="21" t="s">
        <v>94</v>
      </c>
      <c r="C14" s="59">
        <f t="shared" si="0"/>
        <v>486</v>
      </c>
      <c r="D14" s="59">
        <v>25</v>
      </c>
      <c r="E14" s="59">
        <v>71</v>
      </c>
      <c r="F14" s="59">
        <v>115</v>
      </c>
      <c r="G14" s="59">
        <v>275</v>
      </c>
      <c r="H14" s="59">
        <v>39</v>
      </c>
      <c r="I14" s="59">
        <v>3</v>
      </c>
      <c r="J14" s="59">
        <v>2496</v>
      </c>
      <c r="K14" s="59">
        <v>293</v>
      </c>
      <c r="L14" s="59">
        <v>14690</v>
      </c>
      <c r="M14" s="59">
        <v>230</v>
      </c>
      <c r="N14" s="59">
        <v>12020</v>
      </c>
      <c r="O14" s="9"/>
      <c r="P14" s="9"/>
    </row>
    <row r="15" spans="1:16" ht="15">
      <c r="A15" s="49">
        <v>5</v>
      </c>
      <c r="B15" s="21" t="s">
        <v>95</v>
      </c>
      <c r="C15" s="59">
        <f t="shared" si="0"/>
        <v>265</v>
      </c>
      <c r="D15" s="66">
        <v>9</v>
      </c>
      <c r="E15" s="66">
        <v>165</v>
      </c>
      <c r="F15" s="66">
        <v>32</v>
      </c>
      <c r="G15" s="66">
        <v>59</v>
      </c>
      <c r="H15" s="66">
        <v>2</v>
      </c>
      <c r="I15" s="66">
        <v>2</v>
      </c>
      <c r="J15" s="66">
        <v>241</v>
      </c>
      <c r="K15" s="66">
        <v>276</v>
      </c>
      <c r="L15" s="66">
        <v>3100</v>
      </c>
      <c r="M15" s="66">
        <v>2</v>
      </c>
      <c r="N15" s="66">
        <v>1640</v>
      </c>
      <c r="O15" s="9"/>
      <c r="P15" s="9"/>
    </row>
    <row r="16" spans="1:17" ht="15">
      <c r="A16" s="15">
        <v>6</v>
      </c>
      <c r="B16" s="21" t="s">
        <v>96</v>
      </c>
      <c r="C16" s="59">
        <f t="shared" si="0"/>
        <v>3495</v>
      </c>
      <c r="D16" s="59">
        <v>13</v>
      </c>
      <c r="E16" s="59">
        <v>612</v>
      </c>
      <c r="F16" s="59">
        <v>92</v>
      </c>
      <c r="G16" s="59">
        <v>2778</v>
      </c>
      <c r="H16" s="164"/>
      <c r="I16" s="59">
        <v>10</v>
      </c>
      <c r="J16" s="59">
        <v>2988</v>
      </c>
      <c r="K16" s="59">
        <v>1697</v>
      </c>
      <c r="L16" s="59">
        <v>27997</v>
      </c>
      <c r="M16" s="59">
        <v>545</v>
      </c>
      <c r="N16" s="59">
        <v>13974</v>
      </c>
      <c r="O16" s="38"/>
      <c r="P16" s="9"/>
      <c r="Q16" s="25"/>
    </row>
    <row r="17" spans="1:16" ht="15">
      <c r="A17" s="49">
        <v>7</v>
      </c>
      <c r="B17" s="21" t="s">
        <v>97</v>
      </c>
      <c r="C17" s="59">
        <f t="shared" si="0"/>
        <v>804</v>
      </c>
      <c r="D17" s="59">
        <v>102</v>
      </c>
      <c r="E17" s="59">
        <v>305</v>
      </c>
      <c r="F17" s="59">
        <v>152</v>
      </c>
      <c r="G17" s="59">
        <v>245</v>
      </c>
      <c r="H17" s="59">
        <v>3</v>
      </c>
      <c r="I17" s="59">
        <v>6</v>
      </c>
      <c r="J17" s="59">
        <v>1600</v>
      </c>
      <c r="K17" s="59">
        <v>420</v>
      </c>
      <c r="L17" s="59">
        <v>17788</v>
      </c>
      <c r="M17" s="59">
        <v>410</v>
      </c>
      <c r="N17" s="59">
        <v>12300</v>
      </c>
      <c r="O17" s="41"/>
      <c r="P17" s="9"/>
    </row>
    <row r="18" spans="1:17" ht="15">
      <c r="A18" s="15">
        <v>8</v>
      </c>
      <c r="B18" s="21" t="s">
        <v>98</v>
      </c>
      <c r="C18" s="59">
        <f t="shared" si="0"/>
        <v>535</v>
      </c>
      <c r="D18" s="59">
        <v>6</v>
      </c>
      <c r="E18" s="59">
        <v>44</v>
      </c>
      <c r="F18" s="59">
        <v>10</v>
      </c>
      <c r="G18" s="59">
        <v>475</v>
      </c>
      <c r="H18" s="59">
        <v>3</v>
      </c>
      <c r="I18" s="59">
        <v>3</v>
      </c>
      <c r="J18" s="59">
        <v>204</v>
      </c>
      <c r="K18" s="59">
        <v>540</v>
      </c>
      <c r="L18" s="59">
        <v>21795</v>
      </c>
      <c r="M18" s="59">
        <v>126</v>
      </c>
      <c r="N18" s="59">
        <v>11970</v>
      </c>
      <c r="O18" s="57"/>
      <c r="P18" s="56"/>
      <c r="Q18" s="56"/>
    </row>
    <row r="19" spans="1:16" ht="15">
      <c r="A19" s="49">
        <v>9</v>
      </c>
      <c r="B19" s="21" t="s">
        <v>99</v>
      </c>
      <c r="C19" s="59">
        <f t="shared" si="0"/>
        <v>1949</v>
      </c>
      <c r="D19" s="120">
        <v>11</v>
      </c>
      <c r="E19" s="120">
        <v>180</v>
      </c>
      <c r="F19" s="120">
        <v>7</v>
      </c>
      <c r="G19" s="120">
        <v>1751</v>
      </c>
      <c r="H19" s="120">
        <v>1</v>
      </c>
      <c r="I19" s="120">
        <v>3</v>
      </c>
      <c r="J19" s="120">
        <v>100</v>
      </c>
      <c r="K19" s="120"/>
      <c r="L19" s="120">
        <v>7000</v>
      </c>
      <c r="M19" s="120">
        <v>9</v>
      </c>
      <c r="N19" s="120">
        <v>500</v>
      </c>
      <c r="O19" s="9"/>
      <c r="P19" s="9"/>
    </row>
    <row r="20" spans="1:16" ht="15">
      <c r="A20" s="15">
        <v>10</v>
      </c>
      <c r="B20" s="21" t="s">
        <v>100</v>
      </c>
      <c r="C20" s="59">
        <f t="shared" si="0"/>
        <v>779</v>
      </c>
      <c r="D20" s="59">
        <v>12</v>
      </c>
      <c r="E20" s="59">
        <v>205</v>
      </c>
      <c r="F20" s="59">
        <v>31</v>
      </c>
      <c r="G20" s="59">
        <v>531</v>
      </c>
      <c r="H20" s="151">
        <f>I20+J20</f>
        <v>837</v>
      </c>
      <c r="I20" s="59">
        <v>3</v>
      </c>
      <c r="J20" s="59">
        <v>834</v>
      </c>
      <c r="K20" s="59">
        <v>102</v>
      </c>
      <c r="L20" s="59">
        <v>21182</v>
      </c>
      <c r="M20" s="59">
        <v>3</v>
      </c>
      <c r="N20" s="59">
        <v>215</v>
      </c>
      <c r="O20" s="41"/>
      <c r="P20" s="9"/>
    </row>
    <row r="21" spans="1:18" ht="15">
      <c r="A21" s="49">
        <v>11</v>
      </c>
      <c r="B21" s="21" t="s">
        <v>101</v>
      </c>
      <c r="C21" s="59">
        <f t="shared" si="0"/>
        <v>765</v>
      </c>
      <c r="D21" s="59" t="s">
        <v>245</v>
      </c>
      <c r="E21" s="59" t="s">
        <v>246</v>
      </c>
      <c r="F21" s="59" t="s">
        <v>247</v>
      </c>
      <c r="G21" s="59" t="s">
        <v>248</v>
      </c>
      <c r="H21" s="59" t="s">
        <v>241</v>
      </c>
      <c r="I21" s="59" t="s">
        <v>241</v>
      </c>
      <c r="J21" s="59" t="s">
        <v>243</v>
      </c>
      <c r="K21" s="59" t="s">
        <v>249</v>
      </c>
      <c r="L21" s="59" t="s">
        <v>250</v>
      </c>
      <c r="M21" s="59" t="s">
        <v>251</v>
      </c>
      <c r="N21" s="59" t="s">
        <v>252</v>
      </c>
      <c r="O21" s="42"/>
      <c r="P21" s="37"/>
      <c r="Q21" s="33"/>
      <c r="R21" s="33"/>
    </row>
    <row r="22" spans="1:16" ht="15">
      <c r="A22" s="15">
        <v>12</v>
      </c>
      <c r="B22" s="21" t="s">
        <v>102</v>
      </c>
      <c r="C22" s="59">
        <f t="shared" si="0"/>
        <v>794</v>
      </c>
      <c r="D22" s="59">
        <v>26</v>
      </c>
      <c r="E22" s="59">
        <v>103</v>
      </c>
      <c r="F22" s="59">
        <v>63</v>
      </c>
      <c r="G22" s="59">
        <v>602</v>
      </c>
      <c r="H22" s="59">
        <v>8</v>
      </c>
      <c r="I22" s="59">
        <v>5</v>
      </c>
      <c r="J22" s="59">
        <v>822</v>
      </c>
      <c r="K22" s="59">
        <v>411</v>
      </c>
      <c r="L22" s="59">
        <v>27948</v>
      </c>
      <c r="M22" s="59">
        <v>268</v>
      </c>
      <c r="N22" s="59">
        <v>5360</v>
      </c>
      <c r="O22" s="38"/>
      <c r="P22" s="9"/>
    </row>
    <row r="23" spans="1:16" ht="15">
      <c r="A23" s="49">
        <v>13</v>
      </c>
      <c r="B23" s="21" t="s">
        <v>103</v>
      </c>
      <c r="C23" s="59">
        <f t="shared" si="0"/>
        <v>1169</v>
      </c>
      <c r="D23" s="59">
        <v>13</v>
      </c>
      <c r="E23" s="59">
        <v>451</v>
      </c>
      <c r="F23" s="59">
        <v>155</v>
      </c>
      <c r="G23" s="59">
        <v>550</v>
      </c>
      <c r="H23" s="59">
        <v>2</v>
      </c>
      <c r="I23" s="59">
        <v>250</v>
      </c>
      <c r="J23" s="59">
        <v>4</v>
      </c>
      <c r="K23" s="59">
        <v>3</v>
      </c>
      <c r="L23" s="59">
        <v>20196</v>
      </c>
      <c r="M23" s="59">
        <v>1</v>
      </c>
      <c r="N23" s="59">
        <v>1017</v>
      </c>
      <c r="O23" s="38"/>
      <c r="P23" s="9"/>
    </row>
    <row r="24" spans="1:16" ht="15">
      <c r="A24" s="15">
        <v>14</v>
      </c>
      <c r="B24" s="21" t="s">
        <v>104</v>
      </c>
      <c r="C24" s="59">
        <f t="shared" si="0"/>
        <v>1823</v>
      </c>
      <c r="D24" s="59">
        <v>8</v>
      </c>
      <c r="E24" s="59">
        <v>373</v>
      </c>
      <c r="F24" s="59">
        <v>10</v>
      </c>
      <c r="G24" s="59">
        <v>1432</v>
      </c>
      <c r="H24" s="59">
        <v>9</v>
      </c>
      <c r="I24" s="59">
        <v>114</v>
      </c>
      <c r="J24" s="59">
        <v>761</v>
      </c>
      <c r="K24" s="59">
        <v>152</v>
      </c>
      <c r="L24" s="59">
        <v>10484</v>
      </c>
      <c r="M24" s="59">
        <v>98</v>
      </c>
      <c r="N24" s="59">
        <v>7341</v>
      </c>
      <c r="O24" s="9"/>
      <c r="P24" s="9"/>
    </row>
    <row r="25" spans="1:16" ht="15">
      <c r="A25" s="49">
        <v>15</v>
      </c>
      <c r="B25" s="21" t="s">
        <v>105</v>
      </c>
      <c r="C25" s="59">
        <f t="shared" si="0"/>
        <v>3129</v>
      </c>
      <c r="D25" s="59">
        <v>11</v>
      </c>
      <c r="E25" s="59">
        <v>383</v>
      </c>
      <c r="F25" s="59">
        <v>222</v>
      </c>
      <c r="G25" s="59">
        <v>2513</v>
      </c>
      <c r="H25" s="151">
        <v>474</v>
      </c>
      <c r="I25" s="59">
        <v>6</v>
      </c>
      <c r="J25" s="59">
        <v>1812</v>
      </c>
      <c r="K25" s="59">
        <v>1125</v>
      </c>
      <c r="L25" s="59">
        <v>18892</v>
      </c>
      <c r="M25" s="59">
        <v>730</v>
      </c>
      <c r="N25" s="59">
        <v>13211</v>
      </c>
      <c r="O25" s="9"/>
      <c r="P25" s="9"/>
    </row>
    <row r="26" spans="1:16" ht="15">
      <c r="A26" s="15">
        <v>16</v>
      </c>
      <c r="B26" s="21" t="s">
        <v>106</v>
      </c>
      <c r="C26" s="59">
        <f t="shared" si="0"/>
        <v>1391</v>
      </c>
      <c r="D26" s="59">
        <v>8</v>
      </c>
      <c r="E26" s="59">
        <v>156</v>
      </c>
      <c r="F26" s="59">
        <v>52</v>
      </c>
      <c r="G26" s="59">
        <v>1175</v>
      </c>
      <c r="H26" s="151">
        <v>199</v>
      </c>
      <c r="I26" s="59">
        <v>9</v>
      </c>
      <c r="J26" s="59">
        <v>2145</v>
      </c>
      <c r="K26" s="59">
        <v>2731</v>
      </c>
      <c r="L26" s="59">
        <v>33608</v>
      </c>
      <c r="M26" s="59">
        <v>650</v>
      </c>
      <c r="N26" s="59">
        <v>13939</v>
      </c>
      <c r="O26" s="9"/>
      <c r="P26" s="9"/>
    </row>
    <row r="27" spans="1:16" ht="15">
      <c r="A27" s="49">
        <v>17</v>
      </c>
      <c r="B27" s="21" t="s">
        <v>107</v>
      </c>
      <c r="C27" s="59">
        <f t="shared" si="0"/>
        <v>247</v>
      </c>
      <c r="D27" s="59">
        <v>9</v>
      </c>
      <c r="E27" s="59">
        <v>184</v>
      </c>
      <c r="F27" s="59">
        <v>54</v>
      </c>
      <c r="G27" s="59">
        <v>0</v>
      </c>
      <c r="H27" s="59">
        <v>12</v>
      </c>
      <c r="I27" s="59">
        <v>12</v>
      </c>
      <c r="J27" s="59">
        <v>697</v>
      </c>
      <c r="K27" s="59">
        <v>2919</v>
      </c>
      <c r="L27" s="59">
        <v>81841</v>
      </c>
      <c r="M27" s="59">
        <v>474</v>
      </c>
      <c r="N27" s="59">
        <v>11863</v>
      </c>
      <c r="O27" s="41"/>
      <c r="P27" s="9"/>
    </row>
    <row r="28" spans="1:16" s="7" customFormat="1" ht="15">
      <c r="A28" s="15">
        <v>18</v>
      </c>
      <c r="B28" s="16" t="s">
        <v>89</v>
      </c>
      <c r="C28" s="59">
        <f t="shared" si="0"/>
        <v>485</v>
      </c>
      <c r="D28" s="66">
        <v>8</v>
      </c>
      <c r="E28" s="66">
        <v>12</v>
      </c>
      <c r="F28" s="66">
        <v>22</v>
      </c>
      <c r="G28" s="66">
        <v>443</v>
      </c>
      <c r="H28" s="66">
        <v>1</v>
      </c>
      <c r="I28" s="66">
        <v>2</v>
      </c>
      <c r="J28" s="66">
        <v>112</v>
      </c>
      <c r="K28" s="66">
        <v>1336</v>
      </c>
      <c r="L28" s="66">
        <v>24616</v>
      </c>
      <c r="M28" s="69">
        <v>1338</v>
      </c>
      <c r="N28" s="66">
        <v>20146</v>
      </c>
      <c r="O28" s="38"/>
      <c r="P28" s="38"/>
    </row>
    <row r="29" spans="1:17" ht="15">
      <c r="A29" s="49">
        <v>19</v>
      </c>
      <c r="B29" s="21" t="s">
        <v>108</v>
      </c>
      <c r="C29" s="59">
        <f t="shared" si="0"/>
        <v>1837</v>
      </c>
      <c r="D29" s="59">
        <v>10</v>
      </c>
      <c r="E29" s="59">
        <v>250</v>
      </c>
      <c r="F29" s="59">
        <v>150</v>
      </c>
      <c r="G29" s="59">
        <v>1427</v>
      </c>
      <c r="H29" s="59">
        <v>32</v>
      </c>
      <c r="I29" s="59">
        <v>18</v>
      </c>
      <c r="J29" s="59">
        <v>3840</v>
      </c>
      <c r="K29" s="59">
        <v>16</v>
      </c>
      <c r="L29" s="59">
        <v>28695</v>
      </c>
      <c r="M29" s="59">
        <v>2</v>
      </c>
      <c r="N29" s="59">
        <v>1150</v>
      </c>
      <c r="O29" s="43"/>
      <c r="P29" s="39"/>
      <c r="Q29" s="29"/>
    </row>
    <row r="30" spans="1:16" ht="15">
      <c r="A30" s="15">
        <v>20</v>
      </c>
      <c r="B30" s="21" t="s">
        <v>109</v>
      </c>
      <c r="C30" s="59">
        <f t="shared" si="0"/>
        <v>585</v>
      </c>
      <c r="D30" s="59">
        <v>47</v>
      </c>
      <c r="E30" s="59">
        <v>59</v>
      </c>
      <c r="F30" s="59">
        <v>38</v>
      </c>
      <c r="G30" s="59">
        <v>441</v>
      </c>
      <c r="H30" s="59">
        <v>2</v>
      </c>
      <c r="I30" s="59">
        <v>3</v>
      </c>
      <c r="J30" s="59">
        <v>201</v>
      </c>
      <c r="K30" s="59">
        <v>105</v>
      </c>
      <c r="L30" s="59">
        <v>10063</v>
      </c>
      <c r="M30" s="59">
        <v>13</v>
      </c>
      <c r="N30" s="59">
        <v>1148</v>
      </c>
      <c r="O30" s="38"/>
      <c r="P30" s="9"/>
    </row>
    <row r="31" spans="1:16" ht="15">
      <c r="A31" s="49">
        <v>21</v>
      </c>
      <c r="B31" s="21" t="s">
        <v>110</v>
      </c>
      <c r="C31" s="59">
        <f t="shared" si="0"/>
        <v>5839</v>
      </c>
      <c r="D31" s="59">
        <v>27</v>
      </c>
      <c r="E31" s="59">
        <v>387</v>
      </c>
      <c r="F31" s="59">
        <v>284</v>
      </c>
      <c r="G31" s="59">
        <v>5141</v>
      </c>
      <c r="H31" s="59">
        <v>21</v>
      </c>
      <c r="I31" s="59">
        <v>3</v>
      </c>
      <c r="J31" s="59">
        <v>1750</v>
      </c>
      <c r="K31" s="59">
        <v>16</v>
      </c>
      <c r="L31" s="59">
        <v>11497</v>
      </c>
      <c r="M31" s="59">
        <v>512</v>
      </c>
      <c r="N31" s="59">
        <v>15102</v>
      </c>
      <c r="O31" s="41"/>
      <c r="P31" s="9"/>
    </row>
    <row r="32" spans="1:16" ht="15">
      <c r="A32" s="15">
        <v>22</v>
      </c>
      <c r="B32" s="21" t="s">
        <v>111</v>
      </c>
      <c r="C32" s="59">
        <f t="shared" si="0"/>
        <v>1139</v>
      </c>
      <c r="D32" s="66">
        <v>56</v>
      </c>
      <c r="E32" s="66">
        <v>492</v>
      </c>
      <c r="F32" s="66">
        <v>67</v>
      </c>
      <c r="G32" s="66">
        <v>524</v>
      </c>
      <c r="H32" s="66">
        <v>52</v>
      </c>
      <c r="I32" s="66">
        <v>12</v>
      </c>
      <c r="J32" s="66">
        <v>40</v>
      </c>
      <c r="K32" s="66">
        <v>128</v>
      </c>
      <c r="L32" s="66">
        <v>1421</v>
      </c>
      <c r="M32" s="66">
        <v>597</v>
      </c>
      <c r="N32" s="66">
        <v>1576</v>
      </c>
      <c r="O32" s="9"/>
      <c r="P32" s="9"/>
    </row>
    <row r="33" spans="1:16" ht="15">
      <c r="A33" s="49">
        <v>23</v>
      </c>
      <c r="B33" s="21" t="s">
        <v>112</v>
      </c>
      <c r="C33" s="59">
        <f t="shared" si="0"/>
        <v>1329.4279999999999</v>
      </c>
      <c r="D33" s="59">
        <v>263</v>
      </c>
      <c r="E33" s="60" t="s">
        <v>166</v>
      </c>
      <c r="F33" s="59">
        <v>438</v>
      </c>
      <c r="G33" s="59">
        <v>627</v>
      </c>
      <c r="H33" s="59">
        <v>14</v>
      </c>
      <c r="I33" s="59">
        <v>16</v>
      </c>
      <c r="J33" s="59">
        <v>687</v>
      </c>
      <c r="K33" s="59">
        <v>704</v>
      </c>
      <c r="L33" s="60" t="s">
        <v>163</v>
      </c>
      <c r="M33" s="60" t="s">
        <v>176</v>
      </c>
      <c r="N33" s="60" t="s">
        <v>177</v>
      </c>
      <c r="O33" s="38"/>
      <c r="P33" s="9"/>
    </row>
    <row r="34" spans="1:16" ht="15">
      <c r="A34" s="15">
        <v>24</v>
      </c>
      <c r="B34" s="21" t="s">
        <v>113</v>
      </c>
      <c r="C34" s="59">
        <f t="shared" si="0"/>
        <v>2404</v>
      </c>
      <c r="D34" s="66">
        <v>336</v>
      </c>
      <c r="E34" s="66">
        <v>504</v>
      </c>
      <c r="F34" s="66">
        <v>1289</v>
      </c>
      <c r="G34" s="66">
        <v>275</v>
      </c>
      <c r="H34" s="66">
        <v>2</v>
      </c>
      <c r="I34" s="66">
        <v>12</v>
      </c>
      <c r="J34" s="66">
        <v>639</v>
      </c>
      <c r="K34" s="66">
        <v>4</v>
      </c>
      <c r="L34" s="66">
        <v>97328</v>
      </c>
      <c r="M34" s="66">
        <v>2</v>
      </c>
      <c r="N34" s="66">
        <v>1048</v>
      </c>
      <c r="O34" s="9"/>
      <c r="P34" s="9"/>
    </row>
    <row r="35" spans="1:16" ht="15">
      <c r="A35" s="49">
        <v>25</v>
      </c>
      <c r="B35" s="21" t="s">
        <v>114</v>
      </c>
      <c r="C35" s="59">
        <f t="shared" si="0"/>
        <v>803</v>
      </c>
      <c r="D35" s="59">
        <v>5</v>
      </c>
      <c r="E35" s="59">
        <v>148</v>
      </c>
      <c r="F35" s="59">
        <v>25</v>
      </c>
      <c r="G35" s="59">
        <v>625</v>
      </c>
      <c r="H35" s="59">
        <v>15</v>
      </c>
      <c r="I35" s="59">
        <v>3</v>
      </c>
      <c r="J35" s="59">
        <v>1237</v>
      </c>
      <c r="K35" s="59">
        <v>392</v>
      </c>
      <c r="L35" s="59">
        <v>12051</v>
      </c>
      <c r="M35" s="59">
        <v>391</v>
      </c>
      <c r="N35" s="59">
        <v>12051</v>
      </c>
      <c r="O35" s="38"/>
      <c r="P35" s="9"/>
    </row>
    <row r="36" spans="1:16" ht="15">
      <c r="A36" s="15">
        <v>26</v>
      </c>
      <c r="B36" s="21" t="s">
        <v>115</v>
      </c>
      <c r="C36" s="59">
        <f t="shared" si="0"/>
        <v>686</v>
      </c>
      <c r="D36" s="59">
        <v>40</v>
      </c>
      <c r="E36" s="59">
        <v>150</v>
      </c>
      <c r="F36" s="59">
        <v>108</v>
      </c>
      <c r="G36" s="59">
        <v>388</v>
      </c>
      <c r="H36" s="59">
        <v>13</v>
      </c>
      <c r="I36" s="59">
        <v>14</v>
      </c>
      <c r="J36" s="59">
        <v>736</v>
      </c>
      <c r="K36" s="59">
        <v>736</v>
      </c>
      <c r="L36" s="59">
        <v>21186</v>
      </c>
      <c r="M36" s="59">
        <v>730</v>
      </c>
      <c r="N36" s="59">
        <v>20156</v>
      </c>
      <c r="O36" s="41"/>
      <c r="P36" s="9"/>
    </row>
    <row r="37" spans="1:16" ht="15">
      <c r="A37" s="49">
        <v>27</v>
      </c>
      <c r="B37" s="21" t="s">
        <v>116</v>
      </c>
      <c r="C37" s="59">
        <f t="shared" si="0"/>
        <v>2245</v>
      </c>
      <c r="D37" s="59">
        <f>SUM(9+6+3+4)</f>
        <v>22</v>
      </c>
      <c r="E37" s="59">
        <f>SUM(89+1+2+7+1+352+80+56+41)</f>
        <v>629</v>
      </c>
      <c r="F37" s="59">
        <f>SUM(61+6+11+1+2+5)</f>
        <v>86</v>
      </c>
      <c r="G37" s="59">
        <v>1508</v>
      </c>
      <c r="H37" s="59">
        <v>1135</v>
      </c>
      <c r="I37" s="59">
        <v>14</v>
      </c>
      <c r="J37" s="59">
        <v>1121</v>
      </c>
      <c r="K37" s="59">
        <v>1264</v>
      </c>
      <c r="L37" s="59">
        <v>18585</v>
      </c>
      <c r="M37" s="59">
        <v>1357</v>
      </c>
      <c r="N37" s="59">
        <v>13274</v>
      </c>
      <c r="O37" s="41"/>
      <c r="P37" s="9"/>
    </row>
    <row r="38" spans="1:16" ht="15">
      <c r="A38" s="15">
        <v>28</v>
      </c>
      <c r="B38" s="21" t="s">
        <v>117</v>
      </c>
      <c r="C38" s="168">
        <f t="shared" si="0"/>
        <v>958</v>
      </c>
      <c r="D38" s="168">
        <v>23</v>
      </c>
      <c r="E38" s="168">
        <v>400</v>
      </c>
      <c r="F38" s="168">
        <v>73</v>
      </c>
      <c r="G38" s="168">
        <v>462</v>
      </c>
      <c r="H38" s="168">
        <v>13</v>
      </c>
      <c r="I38" s="168">
        <v>9</v>
      </c>
      <c r="J38" s="168">
        <v>808</v>
      </c>
      <c r="K38" s="168">
        <v>354</v>
      </c>
      <c r="L38" s="168">
        <v>10699</v>
      </c>
      <c r="M38" s="168">
        <v>108</v>
      </c>
      <c r="N38" s="168">
        <v>2538</v>
      </c>
      <c r="O38" s="38"/>
      <c r="P38" s="9"/>
    </row>
    <row r="39" spans="1:16" ht="15">
      <c r="A39" s="49">
        <v>29</v>
      </c>
      <c r="B39" s="21" t="s">
        <v>118</v>
      </c>
      <c r="C39" s="153">
        <v>1434</v>
      </c>
      <c r="D39" s="153">
        <v>16</v>
      </c>
      <c r="E39" s="153">
        <v>610</v>
      </c>
      <c r="F39" s="153">
        <v>88</v>
      </c>
      <c r="G39" s="153">
        <v>720</v>
      </c>
      <c r="H39" s="153">
        <v>27</v>
      </c>
      <c r="I39" s="153">
        <v>3</v>
      </c>
      <c r="J39" s="153">
        <v>3642</v>
      </c>
      <c r="K39" s="153">
        <v>2812</v>
      </c>
      <c r="L39" s="153">
        <v>24665</v>
      </c>
      <c r="M39" s="153">
        <v>965</v>
      </c>
      <c r="N39" s="153">
        <v>4860</v>
      </c>
      <c r="O39" s="9"/>
      <c r="P39" s="9"/>
    </row>
    <row r="40" spans="1:16" ht="15">
      <c r="A40" s="15">
        <v>30</v>
      </c>
      <c r="B40" s="21" t="s">
        <v>119</v>
      </c>
      <c r="C40" s="169">
        <f t="shared" si="0"/>
        <v>387</v>
      </c>
      <c r="D40" s="169">
        <v>87</v>
      </c>
      <c r="E40" s="169">
        <v>145</v>
      </c>
      <c r="F40" s="169">
        <v>32</v>
      </c>
      <c r="G40" s="169">
        <v>123</v>
      </c>
      <c r="H40" s="169">
        <v>13</v>
      </c>
      <c r="I40" s="169">
        <v>9</v>
      </c>
      <c r="J40" s="169">
        <v>2186</v>
      </c>
      <c r="K40" s="169">
        <v>28</v>
      </c>
      <c r="L40" s="169">
        <v>3783</v>
      </c>
      <c r="M40" s="169">
        <v>657</v>
      </c>
      <c r="N40" s="169">
        <v>19864</v>
      </c>
      <c r="O40" s="38"/>
      <c r="P40" s="9"/>
    </row>
    <row r="41" spans="1:16" ht="15">
      <c r="A41" s="49">
        <v>31</v>
      </c>
      <c r="B41" s="21" t="s">
        <v>120</v>
      </c>
      <c r="C41" s="59">
        <f t="shared" si="0"/>
        <v>1112</v>
      </c>
      <c r="D41" s="66">
        <v>15</v>
      </c>
      <c r="E41" s="66">
        <v>144</v>
      </c>
      <c r="F41" s="66">
        <v>189</v>
      </c>
      <c r="G41" s="66">
        <v>764</v>
      </c>
      <c r="H41" s="66">
        <v>12</v>
      </c>
      <c r="I41" s="66">
        <v>4</v>
      </c>
      <c r="J41" s="66">
        <v>2058</v>
      </c>
      <c r="K41" s="66">
        <v>2</v>
      </c>
      <c r="L41" s="66">
        <v>35570</v>
      </c>
      <c r="M41" s="66">
        <v>11</v>
      </c>
      <c r="N41" s="66">
        <v>9570</v>
      </c>
      <c r="O41" s="9"/>
      <c r="P41" s="9"/>
    </row>
    <row r="42" spans="1:16" ht="15">
      <c r="A42" s="15">
        <v>32</v>
      </c>
      <c r="B42" s="21" t="s">
        <v>121</v>
      </c>
      <c r="C42" s="59">
        <f t="shared" si="0"/>
        <v>1150</v>
      </c>
      <c r="D42" s="59">
        <v>14</v>
      </c>
      <c r="E42" s="59">
        <v>452</v>
      </c>
      <c r="F42" s="59">
        <v>102</v>
      </c>
      <c r="G42" s="59">
        <v>582</v>
      </c>
      <c r="H42" s="59">
        <v>115</v>
      </c>
      <c r="I42" s="59">
        <v>6</v>
      </c>
      <c r="J42" s="59">
        <v>1738</v>
      </c>
      <c r="K42" s="59">
        <v>722</v>
      </c>
      <c r="L42" s="59">
        <v>16914</v>
      </c>
      <c r="M42" s="59">
        <v>161</v>
      </c>
      <c r="N42" s="59">
        <v>5078</v>
      </c>
      <c r="O42" s="38"/>
      <c r="P42" s="9"/>
    </row>
    <row r="43" spans="1:16" ht="15">
      <c r="A43" s="49">
        <v>33</v>
      </c>
      <c r="B43" s="21" t="s">
        <v>122</v>
      </c>
      <c r="C43" s="59">
        <f t="shared" si="0"/>
        <v>214</v>
      </c>
      <c r="D43" s="59">
        <v>51</v>
      </c>
      <c r="E43" s="59">
        <v>101</v>
      </c>
      <c r="F43" s="59">
        <v>42</v>
      </c>
      <c r="G43" s="59">
        <v>20</v>
      </c>
      <c r="H43" s="59"/>
      <c r="I43" s="59"/>
      <c r="J43" s="59"/>
      <c r="K43" s="59">
        <v>1301</v>
      </c>
      <c r="L43" s="59">
        <v>48.611</v>
      </c>
      <c r="M43" s="59">
        <v>15</v>
      </c>
      <c r="N43" s="59">
        <v>753</v>
      </c>
      <c r="O43" s="38"/>
      <c r="P43" s="9"/>
    </row>
    <row r="44" spans="1:16" ht="15">
      <c r="A44" s="15">
        <v>34</v>
      </c>
      <c r="B44" s="21" t="s">
        <v>123</v>
      </c>
      <c r="C44" s="59">
        <f t="shared" si="0"/>
        <v>1167</v>
      </c>
      <c r="D44" s="59">
        <v>12</v>
      </c>
      <c r="E44" s="59">
        <v>253</v>
      </c>
      <c r="F44" s="59">
        <v>12</v>
      </c>
      <c r="G44" s="59">
        <v>890</v>
      </c>
      <c r="H44" s="59">
        <v>6</v>
      </c>
      <c r="I44" s="59">
        <v>3</v>
      </c>
      <c r="J44" s="59">
        <v>481</v>
      </c>
      <c r="K44" s="59">
        <v>295</v>
      </c>
      <c r="L44" s="59">
        <v>6327</v>
      </c>
      <c r="M44" s="59">
        <v>42</v>
      </c>
      <c r="N44" s="59">
        <v>3107</v>
      </c>
      <c r="O44" s="9"/>
      <c r="P44" s="9"/>
    </row>
    <row r="45" spans="1:17" ht="15">
      <c r="A45" s="49">
        <v>35</v>
      </c>
      <c r="B45" s="21" t="s">
        <v>124</v>
      </c>
      <c r="C45" s="59">
        <f t="shared" si="0"/>
        <v>1650</v>
      </c>
      <c r="D45" s="59">
        <v>4</v>
      </c>
      <c r="E45" s="59">
        <v>334</v>
      </c>
      <c r="F45" s="59">
        <v>25</v>
      </c>
      <c r="G45" s="59">
        <v>1287</v>
      </c>
      <c r="H45" s="59">
        <v>0</v>
      </c>
      <c r="I45" s="59">
        <v>0</v>
      </c>
      <c r="J45" s="59">
        <v>0</v>
      </c>
      <c r="K45" s="59">
        <v>256</v>
      </c>
      <c r="L45" s="59">
        <v>12347</v>
      </c>
      <c r="M45" s="59">
        <v>9</v>
      </c>
      <c r="N45" s="59">
        <v>10235</v>
      </c>
      <c r="O45" s="44"/>
      <c r="P45" s="40"/>
      <c r="Q45" s="31"/>
    </row>
    <row r="46" spans="1:16" ht="15">
      <c r="A46" s="15">
        <v>36</v>
      </c>
      <c r="B46" s="21" t="s">
        <v>125</v>
      </c>
      <c r="C46" s="59">
        <f t="shared" si="0"/>
        <v>2010</v>
      </c>
      <c r="D46" s="59">
        <v>0</v>
      </c>
      <c r="E46" s="59">
        <v>942</v>
      </c>
      <c r="F46" s="59">
        <v>0</v>
      </c>
      <c r="G46" s="59">
        <v>1068</v>
      </c>
      <c r="H46" s="59">
        <v>30</v>
      </c>
      <c r="I46" s="59"/>
      <c r="J46" s="59"/>
      <c r="K46" s="59">
        <v>3460</v>
      </c>
      <c r="L46" s="59">
        <v>21345</v>
      </c>
      <c r="M46" s="59">
        <v>3460</v>
      </c>
      <c r="N46" s="59">
        <v>18973</v>
      </c>
      <c r="O46" s="38"/>
      <c r="P46" s="9"/>
    </row>
    <row r="47" spans="1:16" ht="15">
      <c r="A47" s="49">
        <v>37</v>
      </c>
      <c r="B47" s="21" t="s">
        <v>126</v>
      </c>
      <c r="C47" s="59">
        <f t="shared" si="0"/>
        <v>1153</v>
      </c>
      <c r="D47" s="59">
        <v>10</v>
      </c>
      <c r="E47" s="59">
        <v>61</v>
      </c>
      <c r="F47" s="59">
        <v>97</v>
      </c>
      <c r="G47" s="59">
        <v>985</v>
      </c>
      <c r="H47" s="59">
        <v>5</v>
      </c>
      <c r="I47" s="59">
        <v>9</v>
      </c>
      <c r="J47" s="59">
        <v>1347</v>
      </c>
      <c r="K47" s="59">
        <v>1806</v>
      </c>
      <c r="L47" s="59">
        <v>21000</v>
      </c>
      <c r="M47" s="59">
        <v>53</v>
      </c>
      <c r="N47" s="59">
        <v>15000</v>
      </c>
      <c r="O47" s="38"/>
      <c r="P47" s="9"/>
    </row>
    <row r="48" spans="1:16" ht="15">
      <c r="A48" s="15">
        <v>38</v>
      </c>
      <c r="B48" s="21" t="s">
        <v>127</v>
      </c>
      <c r="C48" s="59">
        <f t="shared" si="0"/>
        <v>534</v>
      </c>
      <c r="D48" s="66">
        <v>18</v>
      </c>
      <c r="E48" s="66">
        <v>35</v>
      </c>
      <c r="F48" s="66">
        <v>76</v>
      </c>
      <c r="G48" s="66">
        <v>405</v>
      </c>
      <c r="H48" s="66">
        <v>10</v>
      </c>
      <c r="I48" s="66">
        <v>11</v>
      </c>
      <c r="J48" s="66">
        <v>1072</v>
      </c>
      <c r="K48" s="66">
        <v>695</v>
      </c>
      <c r="L48" s="66">
        <v>17711</v>
      </c>
      <c r="M48" s="66">
        <v>378</v>
      </c>
      <c r="N48" s="66">
        <v>12768</v>
      </c>
      <c r="O48" s="9"/>
      <c r="P48" s="9"/>
    </row>
    <row r="49" spans="1:16" ht="15">
      <c r="A49" s="49">
        <v>39</v>
      </c>
      <c r="B49" s="21" t="s">
        <v>128</v>
      </c>
      <c r="C49" s="59">
        <f t="shared" si="0"/>
        <v>1257</v>
      </c>
      <c r="D49" s="59">
        <v>8</v>
      </c>
      <c r="E49" s="59">
        <v>206</v>
      </c>
      <c r="F49" s="59">
        <v>64</v>
      </c>
      <c r="G49" s="59">
        <v>979</v>
      </c>
      <c r="H49" s="59">
        <v>67</v>
      </c>
      <c r="I49" s="59">
        <v>4</v>
      </c>
      <c r="J49" s="59">
        <v>949</v>
      </c>
      <c r="K49" s="59">
        <v>856</v>
      </c>
      <c r="L49" s="59">
        <v>87537</v>
      </c>
      <c r="M49" s="59">
        <v>493</v>
      </c>
      <c r="N49" s="59">
        <v>11324</v>
      </c>
      <c r="O49" s="43"/>
      <c r="P49" s="9"/>
    </row>
    <row r="50" spans="1:16" ht="15">
      <c r="A50" s="15">
        <v>40</v>
      </c>
      <c r="B50" s="21" t="s">
        <v>129</v>
      </c>
      <c r="C50" s="59">
        <f t="shared" si="0"/>
        <v>0</v>
      </c>
      <c r="D50" s="59"/>
      <c r="E50" s="59"/>
      <c r="F50" s="59"/>
      <c r="G50" s="59"/>
      <c r="H50" s="59">
        <v>4</v>
      </c>
      <c r="I50" s="59">
        <v>4</v>
      </c>
      <c r="J50" s="59">
        <v>154</v>
      </c>
      <c r="K50" s="59">
        <v>179</v>
      </c>
      <c r="L50" s="59">
        <v>29139</v>
      </c>
      <c r="M50" s="59">
        <v>101</v>
      </c>
      <c r="N50" s="59">
        <v>2596</v>
      </c>
      <c r="O50" s="38"/>
      <c r="P50" s="9"/>
    </row>
    <row r="51" spans="1:16" ht="15">
      <c r="A51" s="49">
        <v>41</v>
      </c>
      <c r="B51" s="21" t="s">
        <v>130</v>
      </c>
      <c r="C51" s="59">
        <f t="shared" si="0"/>
        <v>995</v>
      </c>
      <c r="D51" s="59">
        <v>125</v>
      </c>
      <c r="E51" s="59">
        <v>719</v>
      </c>
      <c r="F51" s="59">
        <v>95</v>
      </c>
      <c r="G51" s="59">
        <v>56</v>
      </c>
      <c r="H51" s="59">
        <v>4</v>
      </c>
      <c r="I51" s="59">
        <v>1</v>
      </c>
      <c r="J51" s="59">
        <v>3</v>
      </c>
      <c r="K51" s="59">
        <v>125</v>
      </c>
      <c r="L51" s="59">
        <v>10758</v>
      </c>
      <c r="M51" s="59">
        <v>38</v>
      </c>
      <c r="N51" s="59">
        <v>1286</v>
      </c>
      <c r="O51" s="41"/>
      <c r="P51" s="9"/>
    </row>
    <row r="52" spans="1:16" ht="15">
      <c r="A52" s="15">
        <v>42</v>
      </c>
      <c r="B52" s="21" t="s">
        <v>131</v>
      </c>
      <c r="C52" s="59">
        <f t="shared" si="0"/>
        <v>1802</v>
      </c>
      <c r="D52" s="59">
        <v>6</v>
      </c>
      <c r="E52" s="59">
        <v>326</v>
      </c>
      <c r="F52" s="59">
        <v>119</v>
      </c>
      <c r="G52" s="59">
        <v>1351</v>
      </c>
      <c r="H52" s="59">
        <v>20</v>
      </c>
      <c r="I52" s="59">
        <v>3</v>
      </c>
      <c r="J52" s="59">
        <v>1683</v>
      </c>
      <c r="K52" s="59">
        <v>499</v>
      </c>
      <c r="L52" s="59">
        <v>15239</v>
      </c>
      <c r="M52" s="59">
        <v>9</v>
      </c>
      <c r="N52" s="59">
        <v>7619</v>
      </c>
      <c r="O52" s="38"/>
      <c r="P52" s="9"/>
    </row>
    <row r="53" spans="1:16" ht="15">
      <c r="A53" s="49">
        <v>43</v>
      </c>
      <c r="B53" s="21" t="s">
        <v>132</v>
      </c>
      <c r="C53" s="59">
        <f t="shared" si="0"/>
        <v>1349</v>
      </c>
      <c r="D53" s="59">
        <v>11</v>
      </c>
      <c r="E53" s="59">
        <v>32</v>
      </c>
      <c r="F53" s="59">
        <v>110</v>
      </c>
      <c r="G53" s="59">
        <v>1196</v>
      </c>
      <c r="H53" s="59">
        <v>8</v>
      </c>
      <c r="I53" s="59">
        <v>5</v>
      </c>
      <c r="J53" s="59">
        <v>1566</v>
      </c>
      <c r="K53" s="59">
        <v>625</v>
      </c>
      <c r="L53" s="59">
        <v>7816</v>
      </c>
      <c r="M53" s="59">
        <v>315</v>
      </c>
      <c r="N53" s="59">
        <v>598</v>
      </c>
      <c r="O53" s="38"/>
      <c r="P53" s="9"/>
    </row>
    <row r="54" spans="1:17" ht="15">
      <c r="A54" s="15">
        <v>44</v>
      </c>
      <c r="B54" s="21" t="s">
        <v>133</v>
      </c>
      <c r="C54" s="59">
        <f t="shared" si="0"/>
        <v>4570</v>
      </c>
      <c r="D54" s="121">
        <v>33</v>
      </c>
      <c r="E54" s="121">
        <v>1332</v>
      </c>
      <c r="F54" s="121">
        <v>158</v>
      </c>
      <c r="G54" s="121">
        <v>3047</v>
      </c>
      <c r="H54" s="121">
        <v>227</v>
      </c>
      <c r="I54" s="121">
        <v>4</v>
      </c>
      <c r="J54" s="122">
        <v>1811</v>
      </c>
      <c r="K54" s="121">
        <v>1139</v>
      </c>
      <c r="L54" s="75">
        <f>SUM(L77:L78)</f>
        <v>0</v>
      </c>
      <c r="M54" s="121">
        <v>1100</v>
      </c>
      <c r="N54" s="121">
        <v>20863</v>
      </c>
      <c r="O54" s="45"/>
      <c r="P54" s="46"/>
      <c r="Q54"/>
    </row>
    <row r="55" spans="1:20" ht="15">
      <c r="A55" s="49">
        <v>45</v>
      </c>
      <c r="B55" s="21" t="s">
        <v>134</v>
      </c>
      <c r="C55" s="59">
        <f t="shared" si="0"/>
        <v>338</v>
      </c>
      <c r="D55" s="59">
        <v>6</v>
      </c>
      <c r="E55" s="59">
        <v>266</v>
      </c>
      <c r="F55" s="59">
        <v>66</v>
      </c>
      <c r="G55" s="59"/>
      <c r="H55" s="59">
        <v>10</v>
      </c>
      <c r="I55" s="59">
        <v>4</v>
      </c>
      <c r="J55" s="59">
        <v>899</v>
      </c>
      <c r="K55" s="59">
        <v>448</v>
      </c>
      <c r="L55" s="59">
        <v>15685</v>
      </c>
      <c r="M55" s="59">
        <v>458</v>
      </c>
      <c r="N55" s="59">
        <v>10304</v>
      </c>
      <c r="O55" s="38"/>
      <c r="P55" s="9"/>
      <c r="Q55" s="26"/>
      <c r="R55" s="26"/>
      <c r="S55" s="26"/>
      <c r="T55" s="26"/>
    </row>
    <row r="56" spans="1:16" ht="15">
      <c r="A56" s="15">
        <v>46</v>
      </c>
      <c r="B56" s="21" t="s">
        <v>135</v>
      </c>
      <c r="C56" s="59">
        <f t="shared" si="0"/>
        <v>2176</v>
      </c>
      <c r="D56" s="66">
        <v>17</v>
      </c>
      <c r="E56" s="66">
        <v>214</v>
      </c>
      <c r="F56" s="66">
        <v>135</v>
      </c>
      <c r="G56" s="66">
        <v>1810</v>
      </c>
      <c r="H56" s="66">
        <v>9</v>
      </c>
      <c r="I56" s="66">
        <v>2</v>
      </c>
      <c r="J56" s="66">
        <v>450</v>
      </c>
      <c r="K56" s="66">
        <v>2463</v>
      </c>
      <c r="L56" s="66">
        <v>72067</v>
      </c>
      <c r="M56" s="66">
        <v>4204</v>
      </c>
      <c r="N56" s="66">
        <v>12252</v>
      </c>
      <c r="O56" s="9"/>
      <c r="P56" s="9"/>
    </row>
    <row r="57" spans="1:16" ht="15">
      <c r="A57" s="49">
        <v>47</v>
      </c>
      <c r="B57" s="21" t="s">
        <v>136</v>
      </c>
      <c r="C57" s="59">
        <f t="shared" si="0"/>
        <v>1116</v>
      </c>
      <c r="D57" s="59">
        <v>223</v>
      </c>
      <c r="E57" s="59">
        <v>570</v>
      </c>
      <c r="F57" s="59">
        <v>205</v>
      </c>
      <c r="G57" s="59">
        <v>118</v>
      </c>
      <c r="H57" s="59">
        <v>20</v>
      </c>
      <c r="I57" s="59">
        <v>7</v>
      </c>
      <c r="J57" s="59">
        <v>3885</v>
      </c>
      <c r="K57" s="59">
        <v>2803</v>
      </c>
      <c r="L57" s="59">
        <v>25106</v>
      </c>
      <c r="M57" s="59">
        <v>52</v>
      </c>
      <c r="N57" s="59">
        <v>4389</v>
      </c>
      <c r="O57" s="9"/>
      <c r="P57" s="9"/>
    </row>
    <row r="58" spans="1:16" ht="15">
      <c r="A58" s="15">
        <v>48</v>
      </c>
      <c r="B58" s="21" t="s">
        <v>137</v>
      </c>
      <c r="C58" s="59">
        <f t="shared" si="0"/>
        <v>654</v>
      </c>
      <c r="D58" s="123">
        <v>41</v>
      </c>
      <c r="E58" s="123">
        <v>233</v>
      </c>
      <c r="F58" s="123">
        <v>6</v>
      </c>
      <c r="G58" s="123">
        <v>374</v>
      </c>
      <c r="H58" s="59">
        <v>1</v>
      </c>
      <c r="I58" s="59">
        <v>2</v>
      </c>
      <c r="J58" s="59">
        <v>230</v>
      </c>
      <c r="K58" s="59">
        <v>20</v>
      </c>
      <c r="L58" s="59">
        <v>19215</v>
      </c>
      <c r="M58" s="59">
        <v>2</v>
      </c>
      <c r="N58" s="59">
        <v>250</v>
      </c>
      <c r="O58" s="9"/>
      <c r="P58" s="9"/>
    </row>
    <row r="59" spans="1:16" ht="15">
      <c r="A59" s="49">
        <v>49</v>
      </c>
      <c r="B59" s="21" t="s">
        <v>138</v>
      </c>
      <c r="C59" s="59">
        <f t="shared" si="0"/>
        <v>2466</v>
      </c>
      <c r="D59" s="59">
        <v>29</v>
      </c>
      <c r="E59" s="59">
        <v>320</v>
      </c>
      <c r="F59" s="59">
        <v>199</v>
      </c>
      <c r="G59" s="59">
        <v>1918</v>
      </c>
      <c r="H59" s="59">
        <v>39</v>
      </c>
      <c r="I59" s="59">
        <v>18</v>
      </c>
      <c r="J59" s="59">
        <v>2336</v>
      </c>
      <c r="K59" s="59">
        <v>1344</v>
      </c>
      <c r="L59" s="59">
        <v>20664</v>
      </c>
      <c r="M59" s="59">
        <v>1102</v>
      </c>
      <c r="N59" s="59">
        <v>15753</v>
      </c>
      <c r="O59" s="38"/>
      <c r="P59" s="9"/>
    </row>
    <row r="60" spans="1:16" ht="15">
      <c r="A60" s="15">
        <v>50</v>
      </c>
      <c r="B60" s="21" t="s">
        <v>139</v>
      </c>
      <c r="C60" s="59">
        <f t="shared" si="0"/>
        <v>397</v>
      </c>
      <c r="D60" s="67">
        <v>3</v>
      </c>
      <c r="E60" s="67">
        <v>128</v>
      </c>
      <c r="F60" s="67">
        <v>141</v>
      </c>
      <c r="G60" s="67">
        <v>125</v>
      </c>
      <c r="H60" s="67">
        <v>20</v>
      </c>
      <c r="I60" s="67">
        <v>10</v>
      </c>
      <c r="J60" s="67">
        <v>2010</v>
      </c>
      <c r="K60" s="67">
        <v>10</v>
      </c>
      <c r="L60" s="67">
        <v>11274</v>
      </c>
      <c r="M60" s="67">
        <v>10</v>
      </c>
      <c r="N60" s="67">
        <v>8211</v>
      </c>
      <c r="O60" s="9"/>
      <c r="P60" s="9"/>
    </row>
    <row r="61" spans="1:16" ht="15">
      <c r="A61" s="49">
        <v>51</v>
      </c>
      <c r="B61" s="21" t="s">
        <v>140</v>
      </c>
      <c r="C61" s="59">
        <f t="shared" si="0"/>
        <v>2073</v>
      </c>
      <c r="D61" s="59">
        <v>46</v>
      </c>
      <c r="E61" s="59">
        <v>465</v>
      </c>
      <c r="F61" s="59">
        <v>220</v>
      </c>
      <c r="G61" s="59">
        <v>1342</v>
      </c>
      <c r="H61" s="59">
        <v>24</v>
      </c>
      <c r="I61" s="59"/>
      <c r="J61" s="59"/>
      <c r="K61" s="59">
        <v>2023</v>
      </c>
      <c r="L61" s="59">
        <v>59693</v>
      </c>
      <c r="M61" s="59">
        <v>865</v>
      </c>
      <c r="N61" s="59">
        <v>16059</v>
      </c>
      <c r="O61" s="41"/>
      <c r="P61" s="9"/>
    </row>
    <row r="62" spans="1:16" ht="15">
      <c r="A62" s="15">
        <v>52</v>
      </c>
      <c r="B62" s="21" t="s">
        <v>141</v>
      </c>
      <c r="C62" s="59">
        <f t="shared" si="0"/>
        <v>895</v>
      </c>
      <c r="D62" s="59">
        <v>35</v>
      </c>
      <c r="E62" s="59">
        <v>61</v>
      </c>
      <c r="F62" s="59">
        <v>162</v>
      </c>
      <c r="G62" s="59">
        <v>637</v>
      </c>
      <c r="H62" s="59">
        <v>12</v>
      </c>
      <c r="I62" s="59">
        <v>15</v>
      </c>
      <c r="J62" s="59">
        <v>2548</v>
      </c>
      <c r="K62" s="59">
        <v>823</v>
      </c>
      <c r="L62" s="59">
        <v>23005</v>
      </c>
      <c r="M62" s="59">
        <v>12</v>
      </c>
      <c r="N62" s="59">
        <v>106</v>
      </c>
      <c r="O62" s="38"/>
      <c r="P62" s="9"/>
    </row>
    <row r="63" spans="1:16" ht="15">
      <c r="A63" s="49">
        <v>53</v>
      </c>
      <c r="B63" s="21" t="s">
        <v>142</v>
      </c>
      <c r="C63" s="59">
        <f t="shared" si="0"/>
        <v>1068</v>
      </c>
      <c r="D63" s="16">
        <v>6</v>
      </c>
      <c r="E63" s="16">
        <v>221</v>
      </c>
      <c r="F63" s="155">
        <v>82</v>
      </c>
      <c r="G63" s="16">
        <v>759</v>
      </c>
      <c r="H63" s="162">
        <v>1</v>
      </c>
      <c r="I63" s="16">
        <v>7</v>
      </c>
      <c r="J63" s="16">
        <v>144</v>
      </c>
      <c r="K63" s="16">
        <v>56</v>
      </c>
      <c r="L63" s="16">
        <v>2215</v>
      </c>
      <c r="M63" s="16">
        <v>5</v>
      </c>
      <c r="N63" s="16">
        <v>2308</v>
      </c>
      <c r="O63" s="9"/>
      <c r="P63" s="9"/>
    </row>
    <row r="64" spans="1:16" ht="15">
      <c r="A64" s="15">
        <v>54</v>
      </c>
      <c r="B64" s="16" t="s">
        <v>90</v>
      </c>
      <c r="C64" s="59">
        <f t="shared" si="0"/>
        <v>812</v>
      </c>
      <c r="D64" s="66">
        <v>5</v>
      </c>
      <c r="E64" s="66">
        <v>630</v>
      </c>
      <c r="F64" s="66">
        <v>47</v>
      </c>
      <c r="G64" s="66">
        <v>130</v>
      </c>
      <c r="H64" s="66">
        <v>6</v>
      </c>
      <c r="I64" s="66">
        <v>10</v>
      </c>
      <c r="J64" s="66">
        <v>520</v>
      </c>
      <c r="K64" s="66">
        <v>820</v>
      </c>
      <c r="L64" s="66">
        <v>18700</v>
      </c>
      <c r="M64" s="66">
        <v>231</v>
      </c>
      <c r="N64" s="66">
        <v>3920</v>
      </c>
      <c r="O64" s="9"/>
      <c r="P64" s="9"/>
    </row>
    <row r="65" spans="1:16" ht="15">
      <c r="A65" s="49">
        <v>55</v>
      </c>
      <c r="B65" s="21" t="s">
        <v>143</v>
      </c>
      <c r="C65" s="59">
        <f t="shared" si="0"/>
        <v>2327</v>
      </c>
      <c r="D65" s="59">
        <v>7</v>
      </c>
      <c r="E65" s="59">
        <v>316</v>
      </c>
      <c r="F65" s="59">
        <v>145</v>
      </c>
      <c r="G65" s="59">
        <v>1859</v>
      </c>
      <c r="H65" s="59">
        <v>11</v>
      </c>
      <c r="I65" s="59">
        <v>13</v>
      </c>
      <c r="J65" s="59">
        <v>1883</v>
      </c>
      <c r="K65" s="59">
        <v>685</v>
      </c>
      <c r="L65" s="59">
        <v>18570</v>
      </c>
      <c r="M65" s="59">
        <v>322</v>
      </c>
      <c r="N65" s="59">
        <v>10315</v>
      </c>
      <c r="O65" s="38"/>
      <c r="P65" s="9"/>
    </row>
    <row r="66" spans="1:16" ht="15">
      <c r="A66" s="15">
        <v>56</v>
      </c>
      <c r="B66" s="21" t="s">
        <v>144</v>
      </c>
      <c r="C66" s="59">
        <f t="shared" si="0"/>
        <v>5497</v>
      </c>
      <c r="D66" s="59">
        <v>67</v>
      </c>
      <c r="E66" s="59">
        <v>1596</v>
      </c>
      <c r="F66" s="59">
        <v>245</v>
      </c>
      <c r="G66" s="59">
        <v>3589</v>
      </c>
      <c r="H66" s="59">
        <v>56</v>
      </c>
      <c r="I66" s="59">
        <v>3</v>
      </c>
      <c r="J66" s="59">
        <v>47859</v>
      </c>
      <c r="K66" s="59">
        <v>4330</v>
      </c>
      <c r="L66" s="59">
        <v>45957</v>
      </c>
      <c r="M66" s="59">
        <v>2560</v>
      </c>
      <c r="N66" s="59">
        <v>35268</v>
      </c>
      <c r="O66" s="38"/>
      <c r="P66" s="9"/>
    </row>
    <row r="67" spans="1:16" ht="15">
      <c r="A67" s="49">
        <v>57</v>
      </c>
      <c r="B67" s="21" t="s">
        <v>145</v>
      </c>
      <c r="C67" s="59">
        <f t="shared" si="0"/>
        <v>909</v>
      </c>
      <c r="D67" s="59">
        <v>4</v>
      </c>
      <c r="E67" s="59">
        <v>309</v>
      </c>
      <c r="F67" s="59">
        <v>421</v>
      </c>
      <c r="G67" s="59">
        <v>175</v>
      </c>
      <c r="H67" s="59">
        <v>58</v>
      </c>
      <c r="I67" s="59">
        <v>2</v>
      </c>
      <c r="J67" s="59">
        <v>2145</v>
      </c>
      <c r="K67" s="59">
        <v>713</v>
      </c>
      <c r="L67" s="59">
        <v>20635</v>
      </c>
      <c r="M67" s="59">
        <v>201</v>
      </c>
      <c r="N67" s="59">
        <v>16422</v>
      </c>
      <c r="O67" s="41"/>
      <c r="P67" s="9"/>
    </row>
    <row r="68" spans="1:16" ht="15">
      <c r="A68" s="15">
        <v>58</v>
      </c>
      <c r="B68" s="21" t="s">
        <v>146</v>
      </c>
      <c r="C68" s="59">
        <f t="shared" si="0"/>
        <v>172</v>
      </c>
      <c r="D68" s="59">
        <v>22</v>
      </c>
      <c r="E68" s="59">
        <v>39</v>
      </c>
      <c r="F68" s="59">
        <v>17</v>
      </c>
      <c r="G68" s="59">
        <v>94</v>
      </c>
      <c r="H68" s="59">
        <v>28</v>
      </c>
      <c r="I68" s="59">
        <v>0</v>
      </c>
      <c r="J68" s="59">
        <v>1148</v>
      </c>
      <c r="K68" s="59">
        <v>1770</v>
      </c>
      <c r="L68" s="59">
        <v>72570</v>
      </c>
      <c r="M68" s="59">
        <v>16</v>
      </c>
      <c r="N68" s="59">
        <v>2930</v>
      </c>
      <c r="O68" s="38"/>
      <c r="P68" s="9"/>
    </row>
    <row r="69" spans="1:16" ht="15">
      <c r="A69" s="49">
        <v>59</v>
      </c>
      <c r="B69" s="21" t="s">
        <v>147</v>
      </c>
      <c r="C69" s="59">
        <f t="shared" si="0"/>
        <v>3452</v>
      </c>
      <c r="D69" s="153">
        <v>37</v>
      </c>
      <c r="E69" s="153">
        <v>1321</v>
      </c>
      <c r="F69" s="153">
        <v>113</v>
      </c>
      <c r="G69" s="153">
        <v>1981</v>
      </c>
      <c r="H69" s="153">
        <v>14</v>
      </c>
      <c r="I69" s="153">
        <v>5</v>
      </c>
      <c r="J69" s="153">
        <v>2021</v>
      </c>
      <c r="K69" s="153">
        <v>4041</v>
      </c>
      <c r="L69" s="153">
        <v>14872</v>
      </c>
      <c r="M69" s="153">
        <v>264</v>
      </c>
      <c r="N69" s="153">
        <v>7518</v>
      </c>
      <c r="O69" s="9"/>
      <c r="P69" s="9"/>
    </row>
    <row r="70" spans="1:16" ht="15">
      <c r="A70" s="15">
        <v>60</v>
      </c>
      <c r="B70" s="21" t="s">
        <v>148</v>
      </c>
      <c r="C70" s="168">
        <f t="shared" si="0"/>
        <v>949</v>
      </c>
      <c r="D70" s="168">
        <v>25</v>
      </c>
      <c r="E70" s="168">
        <v>165</v>
      </c>
      <c r="F70" s="168">
        <v>65</v>
      </c>
      <c r="G70" s="168">
        <v>694</v>
      </c>
      <c r="H70" s="168">
        <v>3</v>
      </c>
      <c r="I70" s="168">
        <v>8</v>
      </c>
      <c r="J70" s="168">
        <v>1455</v>
      </c>
      <c r="K70" s="168">
        <v>15</v>
      </c>
      <c r="L70" s="168">
        <v>16890</v>
      </c>
      <c r="M70" s="168">
        <v>12</v>
      </c>
      <c r="N70" s="168">
        <v>1650</v>
      </c>
      <c r="O70" s="9"/>
      <c r="P70" s="9"/>
    </row>
    <row r="71" spans="1:16" ht="15">
      <c r="A71" s="49">
        <v>61</v>
      </c>
      <c r="B71" s="21" t="s">
        <v>149</v>
      </c>
      <c r="C71" s="153">
        <v>1062</v>
      </c>
      <c r="D71" s="153">
        <v>35</v>
      </c>
      <c r="E71" s="153">
        <v>258</v>
      </c>
      <c r="F71" s="153">
        <v>81</v>
      </c>
      <c r="G71" s="153">
        <v>519</v>
      </c>
      <c r="H71" s="153">
        <v>9</v>
      </c>
      <c r="I71" s="153">
        <v>9</v>
      </c>
      <c r="J71" s="153">
        <v>270</v>
      </c>
      <c r="K71" s="153">
        <v>468</v>
      </c>
      <c r="L71" s="153">
        <v>15990</v>
      </c>
      <c r="M71" s="153">
        <v>123</v>
      </c>
      <c r="N71" s="153">
        <v>24600</v>
      </c>
      <c r="O71" s="9"/>
      <c r="P71" s="9"/>
    </row>
    <row r="72" spans="1:16" ht="15">
      <c r="A72" s="15">
        <v>62</v>
      </c>
      <c r="B72" s="21" t="s">
        <v>150</v>
      </c>
      <c r="C72" s="169">
        <f t="shared" si="0"/>
        <v>4172</v>
      </c>
      <c r="D72" s="169">
        <v>54</v>
      </c>
      <c r="E72" s="169">
        <v>3124</v>
      </c>
      <c r="F72" s="169">
        <v>183</v>
      </c>
      <c r="G72" s="169">
        <v>811</v>
      </c>
      <c r="H72" s="169">
        <v>12</v>
      </c>
      <c r="I72" s="169">
        <v>4</v>
      </c>
      <c r="J72" s="169">
        <v>219</v>
      </c>
      <c r="K72" s="169">
        <v>372</v>
      </c>
      <c r="L72" s="169">
        <v>14442</v>
      </c>
      <c r="M72" s="169">
        <v>125</v>
      </c>
      <c r="N72" s="169">
        <v>8769</v>
      </c>
      <c r="O72" s="38"/>
      <c r="P72" s="9"/>
    </row>
    <row r="73" spans="1:17" ht="15">
      <c r="A73" s="50">
        <v>63</v>
      </c>
      <c r="B73" s="22" t="s">
        <v>151</v>
      </c>
      <c r="C73" s="74">
        <f t="shared" si="0"/>
        <v>1236</v>
      </c>
      <c r="D73" s="74">
        <v>17</v>
      </c>
      <c r="E73" s="74">
        <v>209</v>
      </c>
      <c r="F73" s="74">
        <v>94</v>
      </c>
      <c r="G73" s="74">
        <v>916</v>
      </c>
      <c r="H73" s="74"/>
      <c r="I73" s="74"/>
      <c r="J73" s="74"/>
      <c r="K73" s="74">
        <v>98</v>
      </c>
      <c r="L73" s="74">
        <v>14658</v>
      </c>
      <c r="M73" s="74">
        <v>49</v>
      </c>
      <c r="N73" s="74">
        <v>2458</v>
      </c>
      <c r="O73" s="41"/>
      <c r="P73" s="9"/>
      <c r="Q73" s="26"/>
    </row>
    <row r="74" spans="1:16" ht="15">
      <c r="A74" s="77"/>
      <c r="B74" s="119" t="s">
        <v>272</v>
      </c>
      <c r="C74" s="64">
        <f>SUM(C11:C73)</f>
        <v>117707.428</v>
      </c>
      <c r="D74" s="64">
        <f aca="true" t="shared" si="1" ref="D74:N74">SUM(D11:D73)</f>
        <v>2335</v>
      </c>
      <c r="E74" s="64">
        <f t="shared" si="1"/>
        <v>27706</v>
      </c>
      <c r="F74" s="64">
        <f t="shared" si="1"/>
        <v>10461</v>
      </c>
      <c r="G74" s="64">
        <f t="shared" si="1"/>
        <v>76270</v>
      </c>
      <c r="H74" s="64">
        <f t="shared" si="1"/>
        <v>4436</v>
      </c>
      <c r="I74" s="64">
        <f t="shared" si="1"/>
        <v>751</v>
      </c>
      <c r="J74" s="64">
        <f t="shared" si="1"/>
        <v>123895</v>
      </c>
      <c r="K74" s="64">
        <f t="shared" si="1"/>
        <v>55172</v>
      </c>
      <c r="L74" s="64">
        <f t="shared" si="1"/>
        <v>1592786.611</v>
      </c>
      <c r="M74" s="64">
        <f t="shared" si="1"/>
        <v>27597</v>
      </c>
      <c r="N74" s="64">
        <f t="shared" si="1"/>
        <v>639806</v>
      </c>
      <c r="O74" s="9"/>
      <c r="P74" s="9"/>
    </row>
    <row r="75" spans="1:16" ht="15">
      <c r="A75" s="23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9"/>
      <c r="P75" s="9"/>
    </row>
    <row r="76" spans="1:16" ht="15">
      <c r="A76" s="23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9"/>
      <c r="P76" s="9"/>
    </row>
    <row r="77" spans="1:16" ht="15">
      <c r="A77" s="23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9"/>
      <c r="P77" s="9"/>
    </row>
    <row r="78" spans="1:16" ht="15">
      <c r="A78" s="23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9"/>
      <c r="P78" s="9"/>
    </row>
    <row r="79" spans="1:16" ht="15">
      <c r="A79" s="23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9"/>
      <c r="P79" s="9"/>
    </row>
    <row r="80" spans="1:16" ht="15">
      <c r="A80" s="23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9"/>
      <c r="P80" s="9"/>
    </row>
    <row r="81" spans="1:16" ht="15">
      <c r="A81" s="23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9"/>
      <c r="P81" s="9"/>
    </row>
    <row r="82" spans="1:16" ht="15">
      <c r="A82" s="23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9"/>
      <c r="P82" s="9"/>
    </row>
    <row r="83" spans="1:16" ht="15">
      <c r="A83" s="23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9"/>
      <c r="P83" s="9"/>
    </row>
    <row r="84" spans="1:16" ht="15">
      <c r="A84" s="23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9"/>
      <c r="P84" s="9"/>
    </row>
    <row r="85" spans="1:16" ht="15">
      <c r="A85" s="23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9"/>
      <c r="P85" s="9"/>
    </row>
    <row r="86" spans="1:16" ht="15">
      <c r="A86" s="23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9"/>
      <c r="P86" s="9"/>
    </row>
    <row r="87" spans="1:16" ht="15">
      <c r="A87" s="23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9"/>
      <c r="P87" s="9"/>
    </row>
    <row r="88" spans="1:16" ht="15">
      <c r="A88" s="23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9"/>
      <c r="P88" s="9"/>
    </row>
    <row r="89" spans="1:16" ht="15">
      <c r="A89" s="23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9"/>
      <c r="P89" s="9"/>
    </row>
    <row r="90" spans="1:16" ht="15">
      <c r="A90" s="23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9"/>
      <c r="P90" s="9"/>
    </row>
    <row r="91" spans="1:16" ht="15">
      <c r="A91" s="23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9"/>
      <c r="P91" s="9"/>
    </row>
    <row r="92" spans="1:16" ht="15">
      <c r="A92" s="23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9"/>
      <c r="P92" s="9"/>
    </row>
    <row r="93" spans="1:16" ht="15">
      <c r="A93" s="23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9"/>
      <c r="P93" s="9"/>
    </row>
    <row r="94" spans="3:16" ht="15"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9"/>
      <c r="P94" s="9"/>
    </row>
    <row r="95" spans="3:16" ht="15"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9"/>
      <c r="P95" s="9"/>
    </row>
    <row r="96" spans="3:16" ht="15"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9"/>
      <c r="P96" s="9"/>
    </row>
    <row r="97" spans="3:16" ht="15"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9"/>
      <c r="P97" s="9"/>
    </row>
    <row r="98" spans="3:16" ht="15"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9"/>
      <c r="P98" s="9"/>
    </row>
    <row r="99" spans="3:16" ht="15"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9"/>
      <c r="P99" s="9"/>
    </row>
    <row r="100" spans="3:16" ht="15"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9"/>
      <c r="P100" s="9"/>
    </row>
    <row r="101" spans="3:16" ht="15"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9"/>
      <c r="P101" s="9"/>
    </row>
    <row r="102" spans="3:16" ht="15"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9"/>
      <c r="P102" s="9"/>
    </row>
    <row r="103" spans="3:16" ht="15"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9"/>
      <c r="P103" s="9"/>
    </row>
    <row r="104" spans="3:16" ht="15"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</row>
    <row r="105" spans="3:16" ht="15"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</row>
  </sheetData>
  <sheetProtection/>
  <mergeCells count="26">
    <mergeCell ref="C5:G5"/>
    <mergeCell ref="D6:G6"/>
    <mergeCell ref="D7:E7"/>
    <mergeCell ref="F7:G7"/>
    <mergeCell ref="H5:J5"/>
    <mergeCell ref="D8:D9"/>
    <mergeCell ref="A1:D1"/>
    <mergeCell ref="E1:M1"/>
    <mergeCell ref="E2:M2"/>
    <mergeCell ref="A3:M3"/>
    <mergeCell ref="I6:J6"/>
    <mergeCell ref="K6:K9"/>
    <mergeCell ref="E8:E9"/>
    <mergeCell ref="F8:F9"/>
    <mergeCell ref="G8:G9"/>
    <mergeCell ref="C6:C9"/>
    <mergeCell ref="M6:M9"/>
    <mergeCell ref="L6:L9"/>
    <mergeCell ref="B5:B9"/>
    <mergeCell ref="A5:A9"/>
    <mergeCell ref="M5:N5"/>
    <mergeCell ref="N6:N9"/>
    <mergeCell ref="H6:H9"/>
    <mergeCell ref="I7:I9"/>
    <mergeCell ref="K5:L5"/>
    <mergeCell ref="J7:J9"/>
  </mergeCells>
  <printOptions/>
  <pageMargins left="0.2" right="0" top="1" bottom="0.5" header="1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72"/>
  <sheetViews>
    <sheetView zoomScale="98" zoomScaleNormal="98" zoomScalePageLayoutView="0" workbookViewId="0" topLeftCell="A1">
      <pane ySplit="11" topLeftCell="A69" activePane="bottomLeft" state="frozen"/>
      <selection pane="topLeft" activeCell="A1" sqref="A1"/>
      <selection pane="bottomLeft" activeCell="L40" sqref="L40"/>
    </sheetView>
  </sheetViews>
  <sheetFormatPr defaultColWidth="9.140625" defaultRowHeight="15"/>
  <cols>
    <col min="1" max="1" width="4.421875" style="78" customWidth="1"/>
    <col min="2" max="2" width="13.00390625" style="78" customWidth="1"/>
    <col min="3" max="3" width="7.421875" style="78" customWidth="1"/>
    <col min="4" max="4" width="8.7109375" style="78" customWidth="1"/>
    <col min="5" max="5" width="6.57421875" style="78" customWidth="1"/>
    <col min="6" max="6" width="5.7109375" style="78" customWidth="1"/>
    <col min="7" max="7" width="5.421875" style="78" customWidth="1"/>
    <col min="8" max="8" width="5.140625" style="78" customWidth="1"/>
    <col min="9" max="9" width="4.57421875" style="78" customWidth="1"/>
    <col min="10" max="10" width="4.140625" style="78" customWidth="1"/>
    <col min="11" max="11" width="5.00390625" style="78" customWidth="1"/>
    <col min="12" max="12" width="4.57421875" style="78" customWidth="1"/>
    <col min="13" max="13" width="4.28125" style="78" customWidth="1"/>
    <col min="14" max="14" width="6.140625" style="78" customWidth="1"/>
    <col min="15" max="15" width="3.28125" style="78" customWidth="1"/>
    <col min="16" max="16" width="4.7109375" style="78" customWidth="1"/>
    <col min="17" max="17" width="5.57421875" style="78" customWidth="1"/>
    <col min="18" max="18" width="4.28125" style="78" customWidth="1"/>
    <col min="19" max="19" width="4.57421875" style="78" customWidth="1"/>
    <col min="20" max="20" width="3.8515625" style="78" customWidth="1"/>
    <col min="21" max="21" width="6.7109375" style="78" customWidth="1"/>
    <col min="22" max="22" width="6.57421875" style="78" customWidth="1"/>
    <col min="23" max="23" width="6.140625" style="78" customWidth="1"/>
    <col min="24" max="24" width="5.140625" style="78" customWidth="1"/>
    <col min="25" max="25" width="5.421875" style="78" customWidth="1"/>
    <col min="26" max="26" width="3.421875" style="78" customWidth="1"/>
    <col min="27" max="16384" width="9.140625" style="78" customWidth="1"/>
  </cols>
  <sheetData>
    <row r="1" spans="1:26" ht="12">
      <c r="A1" s="205" t="s">
        <v>262</v>
      </c>
      <c r="B1" s="205"/>
      <c r="C1" s="205"/>
      <c r="D1" s="205"/>
      <c r="E1" s="198" t="s">
        <v>263</v>
      </c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</row>
    <row r="2" spans="5:26" ht="12">
      <c r="E2" s="199" t="s">
        <v>267</v>
      </c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</row>
    <row r="3" spans="1:24" ht="32.25" customHeight="1">
      <c r="A3" s="205" t="s">
        <v>71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</row>
    <row r="5" spans="1:33" ht="27" customHeight="1">
      <c r="A5" s="202" t="s">
        <v>152</v>
      </c>
      <c r="B5" s="202" t="s">
        <v>88</v>
      </c>
      <c r="C5" s="200" t="s">
        <v>86</v>
      </c>
      <c r="D5" s="200"/>
      <c r="E5" s="225" t="s">
        <v>19</v>
      </c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6"/>
      <c r="W5" s="200" t="s">
        <v>74</v>
      </c>
      <c r="X5" s="200"/>
      <c r="Y5" s="200"/>
      <c r="Z5" s="200"/>
      <c r="AA5" s="91"/>
      <c r="AB5" s="91"/>
      <c r="AF5" s="134"/>
      <c r="AG5" s="134"/>
    </row>
    <row r="6" spans="1:28" ht="36" customHeight="1">
      <c r="A6" s="229"/>
      <c r="B6" s="229"/>
      <c r="C6" s="200" t="s">
        <v>279</v>
      </c>
      <c r="D6" s="200" t="s">
        <v>72</v>
      </c>
      <c r="E6" s="214" t="s">
        <v>20</v>
      </c>
      <c r="F6" s="215"/>
      <c r="G6" s="215"/>
      <c r="H6" s="215"/>
      <c r="I6" s="215"/>
      <c r="J6" s="216"/>
      <c r="K6" s="200" t="s">
        <v>58</v>
      </c>
      <c r="L6" s="200"/>
      <c r="M6" s="200"/>
      <c r="N6" s="214" t="s">
        <v>25</v>
      </c>
      <c r="O6" s="215"/>
      <c r="P6" s="215"/>
      <c r="Q6" s="215"/>
      <c r="R6" s="215"/>
      <c r="S6" s="215"/>
      <c r="T6" s="216"/>
      <c r="U6" s="225" t="s">
        <v>73</v>
      </c>
      <c r="V6" s="226"/>
      <c r="W6" s="200" t="s">
        <v>28</v>
      </c>
      <c r="X6" s="200" t="s">
        <v>29</v>
      </c>
      <c r="Y6" s="200" t="s">
        <v>30</v>
      </c>
      <c r="Z6" s="200" t="s">
        <v>31</v>
      </c>
      <c r="AA6" s="91"/>
      <c r="AB6" s="135"/>
    </row>
    <row r="7" spans="1:28" ht="34.5" customHeight="1">
      <c r="A7" s="229"/>
      <c r="B7" s="229"/>
      <c r="C7" s="200"/>
      <c r="D7" s="200"/>
      <c r="E7" s="214" t="s">
        <v>21</v>
      </c>
      <c r="F7" s="216"/>
      <c r="G7" s="200" t="s">
        <v>281</v>
      </c>
      <c r="H7" s="200"/>
      <c r="I7" s="225" t="s">
        <v>22</v>
      </c>
      <c r="J7" s="226"/>
      <c r="K7" s="200" t="s">
        <v>0</v>
      </c>
      <c r="L7" s="200" t="s">
        <v>1</v>
      </c>
      <c r="M7" s="200"/>
      <c r="N7" s="200" t="s">
        <v>0</v>
      </c>
      <c r="O7" s="200" t="s">
        <v>1</v>
      </c>
      <c r="P7" s="200"/>
      <c r="Q7" s="200"/>
      <c r="R7" s="200"/>
      <c r="S7" s="200"/>
      <c r="T7" s="200"/>
      <c r="U7" s="202" t="s">
        <v>0</v>
      </c>
      <c r="V7" s="202" t="s">
        <v>287</v>
      </c>
      <c r="W7" s="200"/>
      <c r="X7" s="200"/>
      <c r="Y7" s="200"/>
      <c r="Z7" s="200"/>
      <c r="AA7" s="228"/>
      <c r="AB7" s="228"/>
    </row>
    <row r="8" spans="1:28" ht="29.25" customHeight="1">
      <c r="A8" s="229"/>
      <c r="B8" s="229"/>
      <c r="C8" s="200"/>
      <c r="D8" s="200"/>
      <c r="E8" s="200" t="s">
        <v>0</v>
      </c>
      <c r="F8" s="200" t="s">
        <v>2</v>
      </c>
      <c r="G8" s="200" t="s">
        <v>0</v>
      </c>
      <c r="H8" s="200" t="s">
        <v>2</v>
      </c>
      <c r="I8" s="200" t="s">
        <v>0</v>
      </c>
      <c r="J8" s="200" t="s">
        <v>2</v>
      </c>
      <c r="K8" s="200"/>
      <c r="L8" s="200" t="s">
        <v>23</v>
      </c>
      <c r="M8" s="200" t="s">
        <v>24</v>
      </c>
      <c r="N8" s="200"/>
      <c r="O8" s="200" t="s">
        <v>280</v>
      </c>
      <c r="P8" s="200"/>
      <c r="Q8" s="200"/>
      <c r="R8" s="225" t="s">
        <v>282</v>
      </c>
      <c r="S8" s="227"/>
      <c r="T8" s="226"/>
      <c r="U8" s="217"/>
      <c r="V8" s="217"/>
      <c r="W8" s="200"/>
      <c r="X8" s="200"/>
      <c r="Y8" s="200"/>
      <c r="Z8" s="200"/>
      <c r="AA8" s="228"/>
      <c r="AB8" s="228"/>
    </row>
    <row r="9" spans="1:28" ht="12">
      <c r="A9" s="229"/>
      <c r="B9" s="229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 t="s">
        <v>26</v>
      </c>
      <c r="P9" s="200" t="s">
        <v>27</v>
      </c>
      <c r="Q9" s="200"/>
      <c r="R9" s="200" t="s">
        <v>26</v>
      </c>
      <c r="S9" s="200" t="s">
        <v>27</v>
      </c>
      <c r="T9" s="200"/>
      <c r="U9" s="217"/>
      <c r="V9" s="217"/>
      <c r="W9" s="200"/>
      <c r="X9" s="200"/>
      <c r="Y9" s="200"/>
      <c r="Z9" s="200"/>
      <c r="AA9" s="228"/>
      <c r="AB9" s="228"/>
    </row>
    <row r="10" spans="1:28" ht="24.75" customHeight="1">
      <c r="A10" s="230"/>
      <c r="B10" s="23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79" t="s">
        <v>23</v>
      </c>
      <c r="Q10" s="124" t="s">
        <v>24</v>
      </c>
      <c r="R10" s="200"/>
      <c r="S10" s="79" t="s">
        <v>23</v>
      </c>
      <c r="T10" s="79" t="s">
        <v>24</v>
      </c>
      <c r="U10" s="218"/>
      <c r="V10" s="218"/>
      <c r="W10" s="200"/>
      <c r="X10" s="200"/>
      <c r="Y10" s="200"/>
      <c r="Z10" s="200"/>
      <c r="AA10" s="228"/>
      <c r="AB10" s="228"/>
    </row>
    <row r="11" spans="1:26" s="8" customFormat="1" ht="15" customHeight="1">
      <c r="A11" s="132"/>
      <c r="B11" s="132"/>
      <c r="C11" s="62">
        <v>1</v>
      </c>
      <c r="D11" s="62">
        <v>2</v>
      </c>
      <c r="E11" s="62">
        <v>3</v>
      </c>
      <c r="F11" s="62">
        <v>4</v>
      </c>
      <c r="G11" s="62">
        <v>5</v>
      </c>
      <c r="H11" s="62">
        <v>6</v>
      </c>
      <c r="I11" s="62">
        <v>7</v>
      </c>
      <c r="J11" s="62">
        <v>8</v>
      </c>
      <c r="K11" s="62">
        <v>9</v>
      </c>
      <c r="L11" s="62">
        <v>10</v>
      </c>
      <c r="M11" s="62">
        <v>11</v>
      </c>
      <c r="N11" s="62">
        <v>12</v>
      </c>
      <c r="O11" s="62">
        <v>13</v>
      </c>
      <c r="P11" s="62">
        <v>14</v>
      </c>
      <c r="Q11" s="62">
        <v>15</v>
      </c>
      <c r="R11" s="62">
        <v>16</v>
      </c>
      <c r="S11" s="62">
        <v>17</v>
      </c>
      <c r="T11" s="62">
        <v>18</v>
      </c>
      <c r="U11" s="62">
        <v>19</v>
      </c>
      <c r="V11" s="62">
        <v>20</v>
      </c>
      <c r="W11" s="62">
        <v>21</v>
      </c>
      <c r="X11" s="62">
        <v>22</v>
      </c>
      <c r="Y11" s="62">
        <v>23</v>
      </c>
      <c r="Z11" s="62">
        <v>24</v>
      </c>
    </row>
    <row r="12" spans="1:28" ht="12">
      <c r="A12" s="125">
        <v>1</v>
      </c>
      <c r="B12" s="126" t="s">
        <v>91</v>
      </c>
      <c r="C12" s="106">
        <v>12178</v>
      </c>
      <c r="D12" s="106"/>
      <c r="E12" s="106">
        <v>7443</v>
      </c>
      <c r="F12" s="106">
        <v>5989</v>
      </c>
      <c r="G12" s="106">
        <v>78</v>
      </c>
      <c r="H12" s="106">
        <v>53</v>
      </c>
      <c r="I12" s="106">
        <v>1</v>
      </c>
      <c r="J12" s="106">
        <v>1</v>
      </c>
      <c r="K12" s="106">
        <v>223</v>
      </c>
      <c r="L12" s="106">
        <v>205</v>
      </c>
      <c r="M12" s="106">
        <v>18</v>
      </c>
      <c r="N12" s="106">
        <v>150</v>
      </c>
      <c r="O12" s="106">
        <v>9</v>
      </c>
      <c r="P12" s="106">
        <v>16</v>
      </c>
      <c r="Q12" s="106">
        <v>29</v>
      </c>
      <c r="R12" s="106">
        <v>3</v>
      </c>
      <c r="S12" s="106">
        <v>24</v>
      </c>
      <c r="T12" s="106">
        <v>69</v>
      </c>
      <c r="U12" s="106">
        <v>22389</v>
      </c>
      <c r="V12" s="106">
        <v>24</v>
      </c>
      <c r="W12" s="106">
        <v>182</v>
      </c>
      <c r="X12" s="106">
        <v>10</v>
      </c>
      <c r="Y12" s="106">
        <v>0</v>
      </c>
      <c r="Z12" s="106">
        <v>9</v>
      </c>
      <c r="AA12" s="83"/>
      <c r="AB12" s="83"/>
    </row>
    <row r="13" spans="1:28" ht="12">
      <c r="A13" s="127">
        <v>2</v>
      </c>
      <c r="B13" s="128" t="s">
        <v>92</v>
      </c>
      <c r="C13" s="103">
        <v>10913</v>
      </c>
      <c r="D13" s="103">
        <v>24794300</v>
      </c>
      <c r="E13" s="103">
        <v>9181</v>
      </c>
      <c r="F13" s="103">
        <v>7437</v>
      </c>
      <c r="G13" s="103">
        <v>1277</v>
      </c>
      <c r="H13" s="103">
        <v>1031</v>
      </c>
      <c r="I13" s="103">
        <v>18</v>
      </c>
      <c r="J13" s="103">
        <v>12</v>
      </c>
      <c r="K13" s="103">
        <v>17</v>
      </c>
      <c r="L13" s="103">
        <v>12</v>
      </c>
      <c r="M13" s="103">
        <v>5</v>
      </c>
      <c r="N13" s="103">
        <v>74</v>
      </c>
      <c r="O13" s="103">
        <v>5</v>
      </c>
      <c r="P13" s="103">
        <v>5</v>
      </c>
      <c r="Q13" s="103">
        <v>6</v>
      </c>
      <c r="R13" s="103">
        <v>2</v>
      </c>
      <c r="S13" s="103">
        <v>31</v>
      </c>
      <c r="T13" s="103">
        <v>25</v>
      </c>
      <c r="U13" s="103">
        <v>55967</v>
      </c>
      <c r="V13" s="103">
        <v>68.61</v>
      </c>
      <c r="W13" s="103">
        <v>1452</v>
      </c>
      <c r="X13" s="103">
        <v>169</v>
      </c>
      <c r="Y13" s="103">
        <v>54</v>
      </c>
      <c r="Z13" s="103">
        <v>0</v>
      </c>
      <c r="AA13" s="83"/>
      <c r="AB13" s="83"/>
    </row>
    <row r="14" spans="1:28" ht="12">
      <c r="A14" s="127">
        <v>3</v>
      </c>
      <c r="B14" s="128" t="s">
        <v>93</v>
      </c>
      <c r="C14" s="105">
        <f>'[1]M4'!$B$79+'[2]M4'!$B$24</f>
        <v>5774</v>
      </c>
      <c r="D14" s="105">
        <v>8310000</v>
      </c>
      <c r="E14" s="105">
        <f>'[1]M4'!$D$79+'[2]M4'!$D$24</f>
        <v>2581</v>
      </c>
      <c r="F14" s="105">
        <f>'[1]M4'!$E$79+'[2]M4'!$E$24</f>
        <v>2198</v>
      </c>
      <c r="G14" s="105">
        <f>'[1]M4'!$F$79+'[2]M4'!$F$24</f>
        <v>106</v>
      </c>
      <c r="H14" s="105">
        <f>'[1]M4'!$G$79+'[2]M4'!$G$24</f>
        <v>81</v>
      </c>
      <c r="I14" s="105">
        <v>0</v>
      </c>
      <c r="J14" s="105">
        <v>0</v>
      </c>
      <c r="K14" s="105">
        <f>'[1]M4'!$J$79+'[2]M4'!$J$24</f>
        <v>18</v>
      </c>
      <c r="L14" s="105">
        <f>'[1]M4'!$K$79+'[2]M4'!$K$24</f>
        <v>16</v>
      </c>
      <c r="M14" s="105">
        <f>'[1]M4'!$L$79+'[2]M4'!$L$24</f>
        <v>4</v>
      </c>
      <c r="N14" s="105">
        <f>'[1]M4'!$M$79+'[2]M4'!$M$24</f>
        <v>322</v>
      </c>
      <c r="O14" s="105">
        <v>4</v>
      </c>
      <c r="P14" s="105">
        <v>20</v>
      </c>
      <c r="Q14" s="105">
        <v>20</v>
      </c>
      <c r="R14" s="105">
        <v>1</v>
      </c>
      <c r="S14" s="105">
        <v>7</v>
      </c>
      <c r="T14" s="105">
        <v>1</v>
      </c>
      <c r="U14" s="105">
        <v>22769</v>
      </c>
      <c r="V14" s="105">
        <v>86</v>
      </c>
      <c r="W14" s="105">
        <v>691</v>
      </c>
      <c r="X14" s="105">
        <v>61</v>
      </c>
      <c r="Y14" s="105"/>
      <c r="Z14" s="105">
        <f>'[1]M4'!$Y$79+'[2]M4'!$Y$24</f>
        <v>0</v>
      </c>
      <c r="AA14" s="83"/>
      <c r="AB14" s="83"/>
    </row>
    <row r="15" spans="1:28" ht="12">
      <c r="A15" s="127">
        <v>4</v>
      </c>
      <c r="B15" s="128" t="s">
        <v>94</v>
      </c>
      <c r="C15" s="105">
        <v>754</v>
      </c>
      <c r="D15" s="105"/>
      <c r="E15" s="105">
        <v>685</v>
      </c>
      <c r="F15" s="105">
        <v>411</v>
      </c>
      <c r="G15" s="105">
        <v>1</v>
      </c>
      <c r="H15" s="105">
        <v>0</v>
      </c>
      <c r="I15" s="105">
        <v>0</v>
      </c>
      <c r="J15" s="105">
        <v>0</v>
      </c>
      <c r="K15" s="105">
        <v>11</v>
      </c>
      <c r="L15" s="105">
        <v>0</v>
      </c>
      <c r="M15" s="105">
        <v>11</v>
      </c>
      <c r="N15" s="105">
        <v>21</v>
      </c>
      <c r="O15" s="105">
        <v>1</v>
      </c>
      <c r="P15" s="105">
        <v>8</v>
      </c>
      <c r="Q15" s="105">
        <v>8</v>
      </c>
      <c r="R15" s="105">
        <v>0</v>
      </c>
      <c r="S15" s="105">
        <v>4</v>
      </c>
      <c r="T15" s="105">
        <v>0</v>
      </c>
      <c r="U15" s="105">
        <v>8705</v>
      </c>
      <c r="V15" s="105">
        <v>71</v>
      </c>
      <c r="W15" s="105">
        <v>30</v>
      </c>
      <c r="X15" s="105">
        <v>4</v>
      </c>
      <c r="Y15" s="105">
        <v>0</v>
      </c>
      <c r="Z15" s="105">
        <v>0</v>
      </c>
      <c r="AA15" s="83"/>
      <c r="AB15" s="83"/>
    </row>
    <row r="16" spans="1:28" ht="12">
      <c r="A16" s="127">
        <v>5</v>
      </c>
      <c r="B16" s="128" t="s">
        <v>95</v>
      </c>
      <c r="C16" s="103">
        <v>898</v>
      </c>
      <c r="D16" s="103"/>
      <c r="E16" s="103">
        <v>655</v>
      </c>
      <c r="F16" s="103">
        <v>320</v>
      </c>
      <c r="G16" s="103">
        <v>21</v>
      </c>
      <c r="H16" s="103">
        <v>9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03">
        <v>5</v>
      </c>
      <c r="O16" s="103">
        <v>0</v>
      </c>
      <c r="P16" s="103">
        <v>1</v>
      </c>
      <c r="Q16" s="103">
        <v>0</v>
      </c>
      <c r="R16" s="103">
        <v>0</v>
      </c>
      <c r="S16" s="103">
        <v>4</v>
      </c>
      <c r="T16" s="103">
        <v>0</v>
      </c>
      <c r="U16" s="103">
        <v>1386</v>
      </c>
      <c r="V16" s="103">
        <v>89</v>
      </c>
      <c r="W16" s="103">
        <v>46</v>
      </c>
      <c r="X16" s="103">
        <v>0</v>
      </c>
      <c r="Y16" s="103">
        <v>0</v>
      </c>
      <c r="Z16" s="103">
        <v>0</v>
      </c>
      <c r="AA16" s="83"/>
      <c r="AB16" s="83"/>
    </row>
    <row r="17" spans="1:30" ht="12">
      <c r="A17" s="127">
        <v>6</v>
      </c>
      <c r="B17" s="128" t="s">
        <v>96</v>
      </c>
      <c r="C17" s="105">
        <v>4230</v>
      </c>
      <c r="D17" s="105">
        <v>186145</v>
      </c>
      <c r="E17" s="105">
        <v>3213</v>
      </c>
      <c r="F17" s="105" t="s">
        <v>156</v>
      </c>
      <c r="G17" s="105">
        <v>68</v>
      </c>
      <c r="H17" s="105">
        <v>29</v>
      </c>
      <c r="I17" s="105">
        <v>0</v>
      </c>
      <c r="J17" s="105">
        <v>0</v>
      </c>
      <c r="K17" s="105">
        <v>10</v>
      </c>
      <c r="L17" s="105">
        <v>9</v>
      </c>
      <c r="M17" s="105">
        <v>1</v>
      </c>
      <c r="N17" s="105">
        <v>19</v>
      </c>
      <c r="O17" s="105">
        <v>0</v>
      </c>
      <c r="P17" s="105">
        <v>9</v>
      </c>
      <c r="Q17" s="105">
        <v>3</v>
      </c>
      <c r="R17" s="105">
        <v>0</v>
      </c>
      <c r="S17" s="105">
        <v>6</v>
      </c>
      <c r="T17" s="105">
        <v>1</v>
      </c>
      <c r="U17" s="105">
        <v>11792</v>
      </c>
      <c r="V17" s="105">
        <v>72.88</v>
      </c>
      <c r="W17" s="105">
        <v>736</v>
      </c>
      <c r="X17" s="105">
        <v>17</v>
      </c>
      <c r="Y17" s="105">
        <v>1</v>
      </c>
      <c r="Z17" s="105">
        <v>1</v>
      </c>
      <c r="AA17" s="83"/>
      <c r="AB17" s="136"/>
      <c r="AC17" s="86"/>
      <c r="AD17" s="86"/>
    </row>
    <row r="18" spans="1:28" ht="12">
      <c r="A18" s="127">
        <v>7</v>
      </c>
      <c r="B18" s="128" t="s">
        <v>97</v>
      </c>
      <c r="C18" s="105">
        <v>596</v>
      </c>
      <c r="D18" s="105"/>
      <c r="E18" s="105">
        <v>596</v>
      </c>
      <c r="F18" s="105">
        <v>357</v>
      </c>
      <c r="G18" s="105">
        <v>179</v>
      </c>
      <c r="H18" s="105">
        <v>107</v>
      </c>
      <c r="I18" s="105">
        <v>3</v>
      </c>
      <c r="J18" s="105">
        <v>0</v>
      </c>
      <c r="K18" s="105">
        <v>6</v>
      </c>
      <c r="L18" s="105">
        <v>3</v>
      </c>
      <c r="M18" s="105">
        <v>3</v>
      </c>
      <c r="N18" s="105">
        <v>30</v>
      </c>
      <c r="O18" s="105">
        <v>2</v>
      </c>
      <c r="P18" s="105">
        <v>2</v>
      </c>
      <c r="Q18" s="105">
        <v>2</v>
      </c>
      <c r="R18" s="105">
        <v>0</v>
      </c>
      <c r="S18" s="105">
        <v>14</v>
      </c>
      <c r="T18" s="105">
        <v>10</v>
      </c>
      <c r="U18" s="105">
        <v>16150</v>
      </c>
      <c r="V18" s="105">
        <v>95</v>
      </c>
      <c r="W18" s="105">
        <v>361</v>
      </c>
      <c r="X18" s="105">
        <v>41</v>
      </c>
      <c r="Y18" s="105">
        <v>0</v>
      </c>
      <c r="Z18" s="105">
        <v>0</v>
      </c>
      <c r="AA18" s="83"/>
      <c r="AB18" s="83"/>
    </row>
    <row r="19" spans="1:28" ht="12">
      <c r="A19" s="127">
        <v>8</v>
      </c>
      <c r="B19" s="128" t="s">
        <v>98</v>
      </c>
      <c r="C19" s="105">
        <v>2784</v>
      </c>
      <c r="D19" s="105"/>
      <c r="E19" s="105">
        <v>1469</v>
      </c>
      <c r="F19" s="105">
        <v>619</v>
      </c>
      <c r="G19" s="105">
        <v>240</v>
      </c>
      <c r="H19" s="105">
        <v>98</v>
      </c>
      <c r="I19" s="108"/>
      <c r="J19" s="108"/>
      <c r="K19" s="105">
        <v>5</v>
      </c>
      <c r="L19" s="105">
        <v>4</v>
      </c>
      <c r="M19" s="105">
        <v>1</v>
      </c>
      <c r="N19" s="105">
        <v>7</v>
      </c>
      <c r="O19" s="105">
        <v>1</v>
      </c>
      <c r="P19" s="105">
        <v>4</v>
      </c>
      <c r="Q19" s="105">
        <v>2</v>
      </c>
      <c r="R19" s="108"/>
      <c r="S19" s="105">
        <v>3</v>
      </c>
      <c r="T19" s="108"/>
      <c r="U19" s="105">
        <v>4931</v>
      </c>
      <c r="V19" s="105">
        <v>88.17</v>
      </c>
      <c r="W19" s="105">
        <v>305</v>
      </c>
      <c r="X19" s="105">
        <v>4</v>
      </c>
      <c r="Y19" s="108"/>
      <c r="Z19" s="108"/>
      <c r="AA19" s="87"/>
      <c r="AB19" s="87"/>
    </row>
    <row r="20" spans="1:28" ht="12">
      <c r="A20" s="127">
        <v>9</v>
      </c>
      <c r="B20" s="128" t="s">
        <v>99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83"/>
      <c r="AB20" s="83"/>
    </row>
    <row r="21" spans="1:28" ht="12">
      <c r="A21" s="127">
        <v>10</v>
      </c>
      <c r="B21" s="128" t="s">
        <v>100</v>
      </c>
      <c r="C21" s="105">
        <v>15</v>
      </c>
      <c r="D21" s="105"/>
      <c r="E21" s="105">
        <v>1521</v>
      </c>
      <c r="F21" s="105">
        <v>210</v>
      </c>
      <c r="G21" s="105">
        <v>50</v>
      </c>
      <c r="H21" s="105">
        <v>0</v>
      </c>
      <c r="I21" s="105">
        <v>0</v>
      </c>
      <c r="J21" s="105">
        <v>0</v>
      </c>
      <c r="K21" s="105">
        <v>5</v>
      </c>
      <c r="L21" s="105">
        <v>3</v>
      </c>
      <c r="M21" s="105">
        <v>2</v>
      </c>
      <c r="N21" s="105"/>
      <c r="O21" s="105">
        <v>2</v>
      </c>
      <c r="P21" s="105">
        <v>12</v>
      </c>
      <c r="Q21" s="105">
        <v>12</v>
      </c>
      <c r="R21" s="105">
        <v>0</v>
      </c>
      <c r="S21" s="105">
        <v>6</v>
      </c>
      <c r="T21" s="105">
        <v>1</v>
      </c>
      <c r="U21" s="105">
        <v>21981</v>
      </c>
      <c r="V21" s="105">
        <v>97.94</v>
      </c>
      <c r="W21" s="105">
        <v>424</v>
      </c>
      <c r="X21" s="105">
        <v>408</v>
      </c>
      <c r="Y21" s="105">
        <v>2</v>
      </c>
      <c r="Z21" s="105">
        <v>0</v>
      </c>
      <c r="AA21" s="83"/>
      <c r="AB21" s="83"/>
    </row>
    <row r="22" spans="1:29" ht="12">
      <c r="A22" s="127">
        <v>11</v>
      </c>
      <c r="B22" s="128" t="s">
        <v>101</v>
      </c>
      <c r="C22" s="105" t="s">
        <v>253</v>
      </c>
      <c r="D22" s="105"/>
      <c r="E22" s="105" t="s">
        <v>254</v>
      </c>
      <c r="F22" s="105" t="s">
        <v>255</v>
      </c>
      <c r="G22" s="105" t="s">
        <v>256</v>
      </c>
      <c r="H22" s="105" t="s">
        <v>257</v>
      </c>
      <c r="I22" s="105"/>
      <c r="J22" s="105"/>
      <c r="K22" s="105"/>
      <c r="L22" s="105"/>
      <c r="M22" s="105"/>
      <c r="N22" s="105"/>
      <c r="O22" s="105" t="s">
        <v>251</v>
      </c>
      <c r="P22" s="105" t="s">
        <v>249</v>
      </c>
      <c r="Q22" s="105" t="s">
        <v>245</v>
      </c>
      <c r="R22" s="105"/>
      <c r="S22" s="105" t="s">
        <v>245</v>
      </c>
      <c r="T22" s="105" t="s">
        <v>242</v>
      </c>
      <c r="U22" s="105" t="s">
        <v>258</v>
      </c>
      <c r="V22" s="105">
        <v>99</v>
      </c>
      <c r="W22" s="105" t="s">
        <v>259</v>
      </c>
      <c r="X22" s="105" t="s">
        <v>225</v>
      </c>
      <c r="Y22" s="105" t="s">
        <v>251</v>
      </c>
      <c r="Z22" s="105" t="s">
        <v>223</v>
      </c>
      <c r="AA22" s="88"/>
      <c r="AB22" s="88"/>
      <c r="AC22" s="89"/>
    </row>
    <row r="23" spans="1:28" ht="12">
      <c r="A23" s="127">
        <v>12</v>
      </c>
      <c r="B23" s="128" t="s">
        <v>102</v>
      </c>
      <c r="C23" s="105">
        <v>1241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3"/>
      <c r="R23" s="103">
        <v>0</v>
      </c>
      <c r="S23" s="103">
        <v>5</v>
      </c>
      <c r="T23" s="103">
        <v>2</v>
      </c>
      <c r="U23" s="103">
        <v>10394</v>
      </c>
      <c r="V23" s="103">
        <v>78.3</v>
      </c>
      <c r="W23" s="103">
        <v>40</v>
      </c>
      <c r="X23" s="103">
        <v>5</v>
      </c>
      <c r="Y23" s="103">
        <v>1</v>
      </c>
      <c r="Z23" s="103" t="s">
        <v>161</v>
      </c>
      <c r="AA23" s="83"/>
      <c r="AB23" s="83"/>
    </row>
    <row r="24" spans="1:28" ht="12">
      <c r="A24" s="127">
        <v>13</v>
      </c>
      <c r="B24" s="128" t="s">
        <v>103</v>
      </c>
      <c r="C24" s="105">
        <v>5796</v>
      </c>
      <c r="D24" s="105"/>
      <c r="E24" s="105">
        <v>1569</v>
      </c>
      <c r="F24" s="105">
        <v>706</v>
      </c>
      <c r="G24" s="105">
        <v>44</v>
      </c>
      <c r="H24" s="105">
        <v>17</v>
      </c>
      <c r="I24" s="105">
        <v>0</v>
      </c>
      <c r="J24" s="105">
        <v>0</v>
      </c>
      <c r="K24" s="105">
        <v>9</v>
      </c>
      <c r="L24" s="105">
        <v>4</v>
      </c>
      <c r="M24" s="105">
        <v>5</v>
      </c>
      <c r="N24" s="105"/>
      <c r="O24" s="105">
        <v>1</v>
      </c>
      <c r="P24" s="105">
        <v>5</v>
      </c>
      <c r="Q24" s="105">
        <v>4</v>
      </c>
      <c r="R24" s="105">
        <v>0</v>
      </c>
      <c r="S24" s="105">
        <v>4</v>
      </c>
      <c r="T24" s="105">
        <v>1</v>
      </c>
      <c r="U24" s="105">
        <v>6454</v>
      </c>
      <c r="V24" s="105">
        <v>47</v>
      </c>
      <c r="W24" s="105">
        <v>64</v>
      </c>
      <c r="X24" s="105">
        <v>3</v>
      </c>
      <c r="Y24" s="105">
        <v>0</v>
      </c>
      <c r="Z24" s="105">
        <v>0</v>
      </c>
      <c r="AA24" s="83"/>
      <c r="AB24" s="83"/>
    </row>
    <row r="25" spans="1:28" ht="12">
      <c r="A25" s="127">
        <v>14</v>
      </c>
      <c r="B25" s="128" t="s">
        <v>104</v>
      </c>
      <c r="C25" s="105">
        <v>2883</v>
      </c>
      <c r="D25" s="105">
        <v>0</v>
      </c>
      <c r="E25" s="105">
        <v>1495</v>
      </c>
      <c r="F25" s="105">
        <v>1025</v>
      </c>
      <c r="G25" s="105">
        <v>170</v>
      </c>
      <c r="H25" s="105">
        <v>82</v>
      </c>
      <c r="I25" s="105">
        <v>8</v>
      </c>
      <c r="J25" s="105">
        <v>6</v>
      </c>
      <c r="K25" s="105">
        <v>4</v>
      </c>
      <c r="L25" s="105">
        <v>3</v>
      </c>
      <c r="M25" s="105">
        <v>1</v>
      </c>
      <c r="N25" s="105">
        <v>319</v>
      </c>
      <c r="O25" s="105">
        <v>0</v>
      </c>
      <c r="P25" s="105">
        <v>8</v>
      </c>
      <c r="Q25" s="105">
        <v>4</v>
      </c>
      <c r="R25" s="105">
        <v>0</v>
      </c>
      <c r="S25" s="105">
        <v>1</v>
      </c>
      <c r="T25" s="105">
        <v>0</v>
      </c>
      <c r="U25" s="105">
        <v>7483</v>
      </c>
      <c r="V25" s="105">
        <v>43</v>
      </c>
      <c r="W25" s="105">
        <v>592</v>
      </c>
      <c r="X25" s="105">
        <v>96</v>
      </c>
      <c r="Y25" s="105">
        <v>0</v>
      </c>
      <c r="Z25" s="105">
        <v>0</v>
      </c>
      <c r="AA25" s="83"/>
      <c r="AB25" s="83"/>
    </row>
    <row r="26" spans="1:28" ht="12">
      <c r="A26" s="127">
        <v>15</v>
      </c>
      <c r="B26" s="128" t="s">
        <v>105</v>
      </c>
      <c r="C26" s="105">
        <v>2022</v>
      </c>
      <c r="D26" s="105">
        <v>191469</v>
      </c>
      <c r="E26" s="105">
        <v>1469</v>
      </c>
      <c r="F26" s="105">
        <v>866</v>
      </c>
      <c r="G26" s="105">
        <v>64</v>
      </c>
      <c r="H26" s="105">
        <v>44</v>
      </c>
      <c r="I26" s="105">
        <v>2</v>
      </c>
      <c r="J26" s="105">
        <v>2</v>
      </c>
      <c r="K26" s="105">
        <v>34</v>
      </c>
      <c r="L26" s="105">
        <v>26</v>
      </c>
      <c r="M26" s="105">
        <v>8</v>
      </c>
      <c r="N26" s="105">
        <v>57</v>
      </c>
      <c r="O26" s="105">
        <v>4</v>
      </c>
      <c r="P26" s="105">
        <v>16</v>
      </c>
      <c r="Q26" s="105">
        <v>14</v>
      </c>
      <c r="R26" s="105">
        <v>1</v>
      </c>
      <c r="S26" s="105">
        <v>11</v>
      </c>
      <c r="T26" s="105">
        <v>11</v>
      </c>
      <c r="U26" s="105">
        <v>8653</v>
      </c>
      <c r="V26" s="105">
        <v>60</v>
      </c>
      <c r="W26" s="105">
        <v>465</v>
      </c>
      <c r="X26" s="105">
        <v>132</v>
      </c>
      <c r="Y26" s="105">
        <v>14</v>
      </c>
      <c r="Z26" s="105">
        <v>0</v>
      </c>
      <c r="AA26" s="83"/>
      <c r="AB26" s="83"/>
    </row>
    <row r="27" spans="1:28" ht="12">
      <c r="A27" s="127">
        <v>16</v>
      </c>
      <c r="B27" s="128" t="s">
        <v>106</v>
      </c>
      <c r="C27" s="105">
        <v>3744</v>
      </c>
      <c r="D27" s="105"/>
      <c r="E27" s="105">
        <v>2264</v>
      </c>
      <c r="F27" s="105">
        <v>1535</v>
      </c>
      <c r="G27" s="105">
        <v>261</v>
      </c>
      <c r="H27" s="105">
        <v>179</v>
      </c>
      <c r="I27" s="105"/>
      <c r="J27" s="105"/>
      <c r="K27" s="105">
        <v>4</v>
      </c>
      <c r="L27" s="105">
        <v>2</v>
      </c>
      <c r="M27" s="105">
        <v>2</v>
      </c>
      <c r="N27" s="105">
        <v>5</v>
      </c>
      <c r="O27" s="105">
        <v>0</v>
      </c>
      <c r="P27" s="105">
        <v>0</v>
      </c>
      <c r="Q27" s="105">
        <v>0</v>
      </c>
      <c r="R27" s="105">
        <v>0</v>
      </c>
      <c r="S27" s="105">
        <v>4</v>
      </c>
      <c r="T27" s="105">
        <v>1</v>
      </c>
      <c r="U27" s="105">
        <v>8582</v>
      </c>
      <c r="V27" s="105">
        <v>83.4</v>
      </c>
      <c r="W27" s="105">
        <v>418</v>
      </c>
      <c r="X27" s="105">
        <v>17</v>
      </c>
      <c r="Y27" s="105">
        <v>0</v>
      </c>
      <c r="Z27" s="105">
        <v>0</v>
      </c>
      <c r="AA27" s="83"/>
      <c r="AB27" s="83"/>
    </row>
    <row r="28" spans="1:28" ht="12">
      <c r="A28" s="127">
        <v>17</v>
      </c>
      <c r="B28" s="128" t="s">
        <v>107</v>
      </c>
      <c r="C28" s="105">
        <v>2.996</v>
      </c>
      <c r="D28" s="105">
        <v>802928</v>
      </c>
      <c r="E28" s="105">
        <v>2.749</v>
      </c>
      <c r="F28" s="105">
        <v>1.643</v>
      </c>
      <c r="G28" s="105">
        <v>106</v>
      </c>
      <c r="H28" s="105">
        <v>43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  <c r="N28" s="105">
        <v>5</v>
      </c>
      <c r="O28" s="105">
        <v>0</v>
      </c>
      <c r="P28" s="105">
        <v>0</v>
      </c>
      <c r="Q28" s="105">
        <v>0</v>
      </c>
      <c r="R28" s="105">
        <v>0</v>
      </c>
      <c r="S28" s="105">
        <v>4</v>
      </c>
      <c r="T28" s="105">
        <v>1</v>
      </c>
      <c r="U28" s="105">
        <v>9.747</v>
      </c>
      <c r="V28" s="105">
        <v>98</v>
      </c>
      <c r="W28" s="105">
        <v>1</v>
      </c>
      <c r="X28" s="105">
        <v>0</v>
      </c>
      <c r="Y28" s="105">
        <v>0</v>
      </c>
      <c r="Z28" s="105">
        <v>0</v>
      </c>
      <c r="AA28" s="83"/>
      <c r="AB28" s="83"/>
    </row>
    <row r="29" spans="1:28" s="91" customFormat="1" ht="12">
      <c r="A29" s="127">
        <v>18</v>
      </c>
      <c r="B29" s="129" t="s">
        <v>89</v>
      </c>
      <c r="C29" s="103">
        <v>398</v>
      </c>
      <c r="D29" s="103"/>
      <c r="E29" s="103">
        <v>386</v>
      </c>
      <c r="F29" s="103">
        <v>252</v>
      </c>
      <c r="G29" s="103">
        <v>12</v>
      </c>
      <c r="H29" s="103">
        <v>6</v>
      </c>
      <c r="I29" s="103">
        <v>0</v>
      </c>
      <c r="J29" s="103">
        <v>0</v>
      </c>
      <c r="K29" s="103">
        <v>8</v>
      </c>
      <c r="L29" s="103">
        <v>3</v>
      </c>
      <c r="M29" s="103">
        <v>5</v>
      </c>
      <c r="N29" s="103">
        <v>37</v>
      </c>
      <c r="O29" s="103">
        <v>1</v>
      </c>
      <c r="P29" s="103">
        <v>12</v>
      </c>
      <c r="Q29" s="103">
        <v>4</v>
      </c>
      <c r="R29" s="103">
        <v>0</v>
      </c>
      <c r="S29" s="103">
        <v>14</v>
      </c>
      <c r="T29" s="103">
        <v>5</v>
      </c>
      <c r="U29" s="103">
        <v>7.94</v>
      </c>
      <c r="V29" s="103">
        <v>80</v>
      </c>
      <c r="W29" s="103" t="s">
        <v>153</v>
      </c>
      <c r="X29" s="103" t="s">
        <v>154</v>
      </c>
      <c r="Y29" s="103">
        <v>0</v>
      </c>
      <c r="Z29" s="103">
        <v>0</v>
      </c>
      <c r="AA29" s="90"/>
      <c r="AB29" s="90"/>
    </row>
    <row r="30" spans="1:28" ht="12">
      <c r="A30" s="127">
        <v>19</v>
      </c>
      <c r="B30" s="128" t="s">
        <v>108</v>
      </c>
      <c r="C30" s="105">
        <v>828</v>
      </c>
      <c r="D30" s="105">
        <v>57990</v>
      </c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>
        <v>1</v>
      </c>
      <c r="P30" s="105">
        <v>16</v>
      </c>
      <c r="Q30" s="105">
        <v>7</v>
      </c>
      <c r="R30" s="105"/>
      <c r="S30" s="105">
        <v>8</v>
      </c>
      <c r="T30" s="105">
        <v>1</v>
      </c>
      <c r="U30" s="105">
        <v>23000</v>
      </c>
      <c r="V30" s="105">
        <v>85.1</v>
      </c>
      <c r="W30" s="105">
        <v>90</v>
      </c>
      <c r="X30" s="105">
        <v>1</v>
      </c>
      <c r="Y30" s="105">
        <v>1</v>
      </c>
      <c r="Z30" s="105"/>
      <c r="AA30" s="92"/>
      <c r="AB30" s="92"/>
    </row>
    <row r="31" spans="1:28" ht="12">
      <c r="A31" s="127">
        <v>20</v>
      </c>
      <c r="B31" s="128" t="s">
        <v>109</v>
      </c>
      <c r="C31" s="105">
        <v>886</v>
      </c>
      <c r="D31" s="105">
        <v>3000</v>
      </c>
      <c r="E31" s="105">
        <v>1246</v>
      </c>
      <c r="F31" s="105">
        <v>702</v>
      </c>
      <c r="G31" s="105">
        <v>154</v>
      </c>
      <c r="H31" s="105">
        <v>73</v>
      </c>
      <c r="I31" s="105"/>
      <c r="J31" s="105"/>
      <c r="K31" s="105">
        <v>6</v>
      </c>
      <c r="L31" s="105">
        <v>4</v>
      </c>
      <c r="M31" s="105">
        <v>2</v>
      </c>
      <c r="N31" s="105"/>
      <c r="O31" s="105">
        <v>26</v>
      </c>
      <c r="P31" s="105">
        <v>18</v>
      </c>
      <c r="Q31" s="105">
        <v>5</v>
      </c>
      <c r="R31" s="105"/>
      <c r="S31" s="105">
        <v>3</v>
      </c>
      <c r="T31" s="105"/>
      <c r="U31" s="105">
        <v>6910</v>
      </c>
      <c r="V31" s="105">
        <v>94</v>
      </c>
      <c r="W31" s="105">
        <v>38</v>
      </c>
      <c r="X31" s="105">
        <v>2</v>
      </c>
      <c r="Y31" s="105">
        <v>0</v>
      </c>
      <c r="Z31" s="105">
        <v>0</v>
      </c>
      <c r="AA31" s="83"/>
      <c r="AB31" s="83"/>
    </row>
    <row r="32" spans="1:28" ht="12">
      <c r="A32" s="127">
        <v>21</v>
      </c>
      <c r="B32" s="128" t="s">
        <v>110</v>
      </c>
      <c r="C32" s="105">
        <v>286</v>
      </c>
      <c r="D32" s="105"/>
      <c r="E32" s="105">
        <v>286</v>
      </c>
      <c r="F32" s="105">
        <v>102</v>
      </c>
      <c r="G32" s="105">
        <v>8</v>
      </c>
      <c r="H32" s="105">
        <v>2</v>
      </c>
      <c r="I32" s="105"/>
      <c r="J32" s="105"/>
      <c r="K32" s="105">
        <v>1</v>
      </c>
      <c r="L32" s="105"/>
      <c r="M32" s="105">
        <v>1</v>
      </c>
      <c r="N32" s="105"/>
      <c r="O32" s="105">
        <v>1</v>
      </c>
      <c r="P32" s="105">
        <v>4</v>
      </c>
      <c r="Q32" s="105">
        <v>5</v>
      </c>
      <c r="R32" s="105"/>
      <c r="S32" s="105">
        <v>4</v>
      </c>
      <c r="T32" s="105"/>
      <c r="U32" s="105">
        <v>3215</v>
      </c>
      <c r="V32" s="105">
        <v>31</v>
      </c>
      <c r="W32" s="105">
        <v>36</v>
      </c>
      <c r="X32" s="105">
        <v>3</v>
      </c>
      <c r="Y32" s="105">
        <v>1</v>
      </c>
      <c r="Z32" s="105"/>
      <c r="AA32" s="83"/>
      <c r="AB32" s="83"/>
    </row>
    <row r="33" spans="1:28" ht="12">
      <c r="A33" s="127">
        <v>22</v>
      </c>
      <c r="B33" s="128" t="s">
        <v>111</v>
      </c>
      <c r="C33" s="103">
        <v>865</v>
      </c>
      <c r="D33" s="103"/>
      <c r="E33" s="103">
        <v>578</v>
      </c>
      <c r="F33" s="103">
        <v>279</v>
      </c>
      <c r="G33" s="103"/>
      <c r="H33" s="103"/>
      <c r="I33" s="103"/>
      <c r="J33" s="103"/>
      <c r="K33" s="103">
        <v>4</v>
      </c>
      <c r="L33" s="103">
        <v>3</v>
      </c>
      <c r="M33" s="103">
        <v>1</v>
      </c>
      <c r="N33" s="103">
        <v>38</v>
      </c>
      <c r="O33" s="103">
        <v>1</v>
      </c>
      <c r="P33" s="103">
        <v>1</v>
      </c>
      <c r="Q33" s="103">
        <v>2</v>
      </c>
      <c r="R33" s="103">
        <v>1</v>
      </c>
      <c r="S33" s="103">
        <v>19</v>
      </c>
      <c r="T33" s="103">
        <v>14</v>
      </c>
      <c r="U33" s="103"/>
      <c r="V33" s="103"/>
      <c r="W33" s="103">
        <v>86</v>
      </c>
      <c r="X33" s="103"/>
      <c r="Y33" s="103"/>
      <c r="Z33" s="103"/>
      <c r="AA33" s="83"/>
      <c r="AB33" s="83"/>
    </row>
    <row r="34" spans="1:28" ht="12">
      <c r="A34" s="127">
        <v>23</v>
      </c>
      <c r="B34" s="128" t="s">
        <v>112</v>
      </c>
      <c r="C34" s="108" t="s">
        <v>178</v>
      </c>
      <c r="D34" s="105">
        <v>2760</v>
      </c>
      <c r="E34" s="108" t="s">
        <v>179</v>
      </c>
      <c r="F34" s="108" t="s">
        <v>180</v>
      </c>
      <c r="G34" s="105"/>
      <c r="H34" s="105"/>
      <c r="I34" s="105"/>
      <c r="J34" s="105"/>
      <c r="K34" s="105"/>
      <c r="L34" s="105"/>
      <c r="M34" s="105"/>
      <c r="N34" s="105"/>
      <c r="O34" s="105">
        <v>1</v>
      </c>
      <c r="P34" s="105">
        <v>3</v>
      </c>
      <c r="Q34" s="105">
        <v>1</v>
      </c>
      <c r="R34" s="105">
        <v>1</v>
      </c>
      <c r="S34" s="105">
        <v>5</v>
      </c>
      <c r="T34" s="105">
        <v>1</v>
      </c>
      <c r="U34" s="108" t="s">
        <v>181</v>
      </c>
      <c r="V34" s="105">
        <v>95</v>
      </c>
      <c r="W34" s="105">
        <v>688</v>
      </c>
      <c r="X34" s="105">
        <v>15</v>
      </c>
      <c r="Y34" s="105"/>
      <c r="Z34" s="105"/>
      <c r="AA34" s="83"/>
      <c r="AB34" s="83"/>
    </row>
    <row r="35" spans="1:28" ht="12">
      <c r="A35" s="127">
        <v>24</v>
      </c>
      <c r="B35" s="128" t="s">
        <v>113</v>
      </c>
      <c r="C35" s="103"/>
      <c r="D35" s="103"/>
      <c r="E35" s="103">
        <v>155</v>
      </c>
      <c r="F35" s="103">
        <v>619</v>
      </c>
      <c r="G35" s="103">
        <v>1</v>
      </c>
      <c r="H35" s="103">
        <v>5</v>
      </c>
      <c r="I35" s="103">
        <v>1</v>
      </c>
      <c r="J35" s="103">
        <v>0</v>
      </c>
      <c r="K35" s="103">
        <v>45</v>
      </c>
      <c r="L35" s="103">
        <v>32</v>
      </c>
      <c r="M35" s="103">
        <v>13</v>
      </c>
      <c r="N35" s="103">
        <v>37</v>
      </c>
      <c r="O35" s="103">
        <v>0</v>
      </c>
      <c r="P35" s="103">
        <v>1</v>
      </c>
      <c r="Q35" s="103">
        <v>0</v>
      </c>
      <c r="R35" s="103">
        <v>0</v>
      </c>
      <c r="S35" s="103">
        <v>26</v>
      </c>
      <c r="T35" s="103">
        <v>10</v>
      </c>
      <c r="U35" s="103">
        <v>16613</v>
      </c>
      <c r="V35" s="103">
        <v>95</v>
      </c>
      <c r="W35" s="103">
        <v>67</v>
      </c>
      <c r="X35" s="103">
        <v>0</v>
      </c>
      <c r="Y35" s="103">
        <v>0</v>
      </c>
      <c r="Z35" s="103">
        <v>0</v>
      </c>
      <c r="AA35" s="83"/>
      <c r="AB35" s="83"/>
    </row>
    <row r="36" spans="1:28" ht="12">
      <c r="A36" s="127">
        <v>25</v>
      </c>
      <c r="B36" s="128" t="s">
        <v>114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5">
        <v>8906</v>
      </c>
      <c r="V36" s="105">
        <v>85</v>
      </c>
      <c r="W36" s="105">
        <v>29</v>
      </c>
      <c r="X36" s="105">
        <v>2</v>
      </c>
      <c r="Y36" s="105">
        <v>0</v>
      </c>
      <c r="Z36" s="105">
        <v>0</v>
      </c>
      <c r="AA36" s="83"/>
      <c r="AB36" s="83"/>
    </row>
    <row r="37" spans="1:28" ht="12">
      <c r="A37" s="127">
        <v>26</v>
      </c>
      <c r="B37" s="128" t="s">
        <v>115</v>
      </c>
      <c r="C37" s="105">
        <v>5</v>
      </c>
      <c r="D37" s="105"/>
      <c r="E37" s="105">
        <v>3531</v>
      </c>
      <c r="F37" s="105">
        <v>2295</v>
      </c>
      <c r="G37" s="105"/>
      <c r="H37" s="105"/>
      <c r="I37" s="105"/>
      <c r="J37" s="105"/>
      <c r="K37" s="105">
        <v>6</v>
      </c>
      <c r="L37" s="105">
        <v>2</v>
      </c>
      <c r="M37" s="105">
        <v>4</v>
      </c>
      <c r="N37" s="105"/>
      <c r="O37" s="105">
        <v>2</v>
      </c>
      <c r="P37" s="105">
        <v>13</v>
      </c>
      <c r="Q37" s="105">
        <v>2</v>
      </c>
      <c r="R37" s="105">
        <v>0</v>
      </c>
      <c r="S37" s="105">
        <v>5</v>
      </c>
      <c r="T37" s="105">
        <v>1</v>
      </c>
      <c r="U37" s="105">
        <v>52</v>
      </c>
      <c r="V37" s="105"/>
      <c r="W37" s="105">
        <v>658</v>
      </c>
      <c r="X37" s="105">
        <v>52</v>
      </c>
      <c r="Y37" s="105">
        <v>26</v>
      </c>
      <c r="Z37" s="105">
        <v>0</v>
      </c>
      <c r="AA37" s="83"/>
      <c r="AB37" s="83"/>
    </row>
    <row r="38" spans="1:28" ht="12">
      <c r="A38" s="127">
        <v>27</v>
      </c>
      <c r="B38" s="128" t="s">
        <v>116</v>
      </c>
      <c r="C38" s="105">
        <v>1490</v>
      </c>
      <c r="D38" s="105">
        <v>0</v>
      </c>
      <c r="E38" s="105">
        <v>1290</v>
      </c>
      <c r="F38" s="105">
        <f>SUM(117+5+21+16+3+1+15+3+645+98)</f>
        <v>924</v>
      </c>
      <c r="G38" s="105">
        <f>SUM(16+5+31)</f>
        <v>52</v>
      </c>
      <c r="H38" s="105">
        <f>SUM(5+1+1+26)</f>
        <v>33</v>
      </c>
      <c r="I38" s="105">
        <f>SUM(0)</f>
        <v>0</v>
      </c>
      <c r="J38" s="105">
        <f>SUM(0)</f>
        <v>0</v>
      </c>
      <c r="K38" s="105">
        <v>18</v>
      </c>
      <c r="L38" s="105">
        <f>SUM(0+2+14)</f>
        <v>16</v>
      </c>
      <c r="M38" s="105">
        <f>SUM(0+2)</f>
        <v>2</v>
      </c>
      <c r="N38" s="105">
        <v>57</v>
      </c>
      <c r="O38" s="105">
        <f>SUM(0)</f>
        <v>0</v>
      </c>
      <c r="P38" s="105">
        <f>SUM(7+21)</f>
        <v>28</v>
      </c>
      <c r="Q38" s="105">
        <f>SUM(2+6)</f>
        <v>8</v>
      </c>
      <c r="R38" s="105">
        <f>SUM(0+1)</f>
        <v>1</v>
      </c>
      <c r="S38" s="105">
        <f>SUM(4+11)</f>
        <v>15</v>
      </c>
      <c r="T38" s="105">
        <f>SUM(2+3)</f>
        <v>5</v>
      </c>
      <c r="U38" s="105">
        <v>13890</v>
      </c>
      <c r="V38" s="105">
        <v>92</v>
      </c>
      <c r="W38" s="105">
        <v>24</v>
      </c>
      <c r="X38" s="105">
        <v>22</v>
      </c>
      <c r="Y38" s="105"/>
      <c r="Z38" s="105"/>
      <c r="AA38" s="137"/>
      <c r="AB38" s="83"/>
    </row>
    <row r="39" spans="1:28" ht="12">
      <c r="A39" s="127">
        <v>28</v>
      </c>
      <c r="B39" s="128" t="s">
        <v>117</v>
      </c>
      <c r="C39" s="170">
        <v>2354</v>
      </c>
      <c r="D39" s="170">
        <v>146000</v>
      </c>
      <c r="E39" s="170">
        <v>1300</v>
      </c>
      <c r="F39" s="170">
        <v>695</v>
      </c>
      <c r="G39" s="170">
        <v>80</v>
      </c>
      <c r="H39" s="170">
        <v>32</v>
      </c>
      <c r="I39" s="170"/>
      <c r="J39" s="170"/>
      <c r="K39" s="170"/>
      <c r="L39" s="170"/>
      <c r="M39" s="170"/>
      <c r="N39" s="170">
        <v>7</v>
      </c>
      <c r="O39" s="170"/>
      <c r="P39" s="170">
        <v>3</v>
      </c>
      <c r="Q39" s="170">
        <v>1</v>
      </c>
      <c r="R39" s="170"/>
      <c r="S39" s="170">
        <v>3</v>
      </c>
      <c r="T39" s="170"/>
      <c r="U39" s="170">
        <v>437</v>
      </c>
      <c r="V39" s="170" t="s">
        <v>155</v>
      </c>
      <c r="W39" s="170">
        <v>35</v>
      </c>
      <c r="X39" s="170">
        <v>3</v>
      </c>
      <c r="Y39" s="170"/>
      <c r="Z39" s="170"/>
      <c r="AA39" s="83"/>
      <c r="AB39" s="83"/>
    </row>
    <row r="40" spans="1:28" ht="12">
      <c r="A40" s="127">
        <v>29</v>
      </c>
      <c r="B40" s="128" t="s">
        <v>118</v>
      </c>
      <c r="C40" s="154">
        <v>1210</v>
      </c>
      <c r="D40" s="154">
        <v>300000</v>
      </c>
      <c r="E40" s="154">
        <v>3690</v>
      </c>
      <c r="F40" s="154">
        <v>3110</v>
      </c>
      <c r="G40" s="154">
        <v>80</v>
      </c>
      <c r="H40" s="154">
        <v>60</v>
      </c>
      <c r="I40" s="154">
        <v>4</v>
      </c>
      <c r="J40" s="154">
        <v>2</v>
      </c>
      <c r="K40" s="154">
        <v>100</v>
      </c>
      <c r="L40" s="154">
        <v>60</v>
      </c>
      <c r="M40" s="154">
        <v>40</v>
      </c>
      <c r="N40" s="154"/>
      <c r="O40" s="154">
        <v>1</v>
      </c>
      <c r="P40" s="154">
        <v>26</v>
      </c>
      <c r="Q40" s="154">
        <v>13</v>
      </c>
      <c r="R40" s="154">
        <v>0</v>
      </c>
      <c r="S40" s="154">
        <v>5</v>
      </c>
      <c r="T40" s="154">
        <v>1</v>
      </c>
      <c r="U40" s="154">
        <v>18466</v>
      </c>
      <c r="V40" s="154">
        <v>100</v>
      </c>
      <c r="W40" s="154">
        <v>70</v>
      </c>
      <c r="X40" s="154">
        <v>5</v>
      </c>
      <c r="Y40" s="154">
        <v>0</v>
      </c>
      <c r="Z40" s="154">
        <v>0</v>
      </c>
      <c r="AA40" s="83"/>
      <c r="AB40" s="83"/>
    </row>
    <row r="41" spans="1:28" ht="12">
      <c r="A41" s="127">
        <v>30</v>
      </c>
      <c r="B41" s="128" t="s">
        <v>119</v>
      </c>
      <c r="C41" s="171">
        <v>2040</v>
      </c>
      <c r="D41" s="171">
        <v>612000</v>
      </c>
      <c r="E41" s="171">
        <v>1836</v>
      </c>
      <c r="F41" s="171">
        <v>1374</v>
      </c>
      <c r="G41" s="171">
        <v>355</v>
      </c>
      <c r="H41" s="171">
        <v>298</v>
      </c>
      <c r="I41" s="171">
        <v>0</v>
      </c>
      <c r="J41" s="171">
        <v>0</v>
      </c>
      <c r="K41" s="171">
        <v>0</v>
      </c>
      <c r="L41" s="171">
        <v>0</v>
      </c>
      <c r="M41" s="171">
        <v>0</v>
      </c>
      <c r="N41" s="171">
        <v>2</v>
      </c>
      <c r="O41" s="171">
        <v>0</v>
      </c>
      <c r="P41" s="171">
        <v>1</v>
      </c>
      <c r="Q41" s="171">
        <v>1</v>
      </c>
      <c r="R41" s="171">
        <v>0</v>
      </c>
      <c r="S41" s="171">
        <v>5</v>
      </c>
      <c r="T41" s="171">
        <v>1</v>
      </c>
      <c r="U41" s="171">
        <v>406</v>
      </c>
      <c r="V41" s="171">
        <v>2.38</v>
      </c>
      <c r="W41" s="171">
        <v>705</v>
      </c>
      <c r="X41" s="171">
        <v>24</v>
      </c>
      <c r="Y41" s="171">
        <v>0</v>
      </c>
      <c r="Z41" s="171">
        <v>0</v>
      </c>
      <c r="AA41" s="83"/>
      <c r="AB41" s="83"/>
    </row>
    <row r="42" spans="1:28" ht="12">
      <c r="A42" s="127">
        <v>31</v>
      </c>
      <c r="B42" s="128" t="s">
        <v>120</v>
      </c>
      <c r="C42" s="103">
        <v>5961</v>
      </c>
      <c r="D42" s="103"/>
      <c r="E42" s="103">
        <v>1062</v>
      </c>
      <c r="F42" s="103">
        <v>797</v>
      </c>
      <c r="G42" s="103">
        <v>9</v>
      </c>
      <c r="H42" s="103">
        <v>7</v>
      </c>
      <c r="I42" s="103"/>
      <c r="J42" s="103"/>
      <c r="K42" s="103"/>
      <c r="L42" s="103"/>
      <c r="M42" s="103"/>
      <c r="N42" s="103"/>
      <c r="O42" s="103"/>
      <c r="P42" s="103">
        <v>8</v>
      </c>
      <c r="Q42" s="103">
        <v>6</v>
      </c>
      <c r="R42" s="103"/>
      <c r="S42" s="103">
        <v>4</v>
      </c>
      <c r="T42" s="103">
        <v>1</v>
      </c>
      <c r="U42" s="103">
        <v>12680</v>
      </c>
      <c r="V42" s="103">
        <v>85</v>
      </c>
      <c r="W42" s="103">
        <v>531</v>
      </c>
      <c r="X42" s="103">
        <v>50</v>
      </c>
      <c r="Y42" s="103"/>
      <c r="Z42" s="103"/>
      <c r="AA42" s="83"/>
      <c r="AB42" s="83"/>
    </row>
    <row r="43" spans="1:28" ht="12">
      <c r="A43" s="127">
        <v>32</v>
      </c>
      <c r="B43" s="128" t="s">
        <v>121</v>
      </c>
      <c r="C43" s="105">
        <v>1579</v>
      </c>
      <c r="D43" s="105">
        <v>116020</v>
      </c>
      <c r="E43" s="105">
        <v>1283</v>
      </c>
      <c r="F43" s="105">
        <v>696</v>
      </c>
      <c r="G43" s="105">
        <v>56</v>
      </c>
      <c r="H43" s="105">
        <v>35</v>
      </c>
      <c r="I43" s="105">
        <v>0</v>
      </c>
      <c r="J43" s="105">
        <v>0</v>
      </c>
      <c r="K43" s="105">
        <v>9</v>
      </c>
      <c r="L43" s="105">
        <v>1</v>
      </c>
      <c r="M43" s="105">
        <v>9</v>
      </c>
      <c r="N43" s="105">
        <v>15</v>
      </c>
      <c r="O43" s="105">
        <v>2</v>
      </c>
      <c r="P43" s="105">
        <v>19</v>
      </c>
      <c r="Q43" s="105">
        <v>21</v>
      </c>
      <c r="R43" s="105">
        <v>0</v>
      </c>
      <c r="S43" s="105">
        <v>68</v>
      </c>
      <c r="T43" s="105">
        <v>29</v>
      </c>
      <c r="U43" s="105">
        <v>14274</v>
      </c>
      <c r="V43" s="105">
        <v>92</v>
      </c>
      <c r="W43" s="105">
        <v>512</v>
      </c>
      <c r="X43" s="105">
        <v>22</v>
      </c>
      <c r="Y43" s="105">
        <v>0</v>
      </c>
      <c r="Z43" s="105">
        <v>0</v>
      </c>
      <c r="AA43" s="83"/>
      <c r="AB43" s="83"/>
    </row>
    <row r="44" spans="1:28" ht="12">
      <c r="A44" s="127">
        <v>33</v>
      </c>
      <c r="B44" s="128" t="s">
        <v>122</v>
      </c>
      <c r="C44" s="105">
        <v>727</v>
      </c>
      <c r="D44" s="105">
        <v>1450000</v>
      </c>
      <c r="E44" s="105">
        <v>536</v>
      </c>
      <c r="F44" s="105">
        <v>272</v>
      </c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>
        <v>13267</v>
      </c>
      <c r="V44" s="105">
        <v>98</v>
      </c>
      <c r="W44" s="105">
        <v>651</v>
      </c>
      <c r="X44" s="105">
        <v>3</v>
      </c>
      <c r="Y44" s="105">
        <v>2</v>
      </c>
      <c r="Z44" s="105"/>
      <c r="AA44" s="83"/>
      <c r="AB44" s="83"/>
    </row>
    <row r="45" spans="1:28" ht="12">
      <c r="A45" s="127">
        <v>34</v>
      </c>
      <c r="B45" s="128" t="s">
        <v>123</v>
      </c>
      <c r="C45" s="105">
        <v>1334</v>
      </c>
      <c r="D45" s="105">
        <v>57000</v>
      </c>
      <c r="E45" s="105">
        <v>637</v>
      </c>
      <c r="F45" s="105">
        <v>352</v>
      </c>
      <c r="G45" s="105">
        <v>1</v>
      </c>
      <c r="H45" s="105">
        <v>0</v>
      </c>
      <c r="I45" s="105">
        <v>0</v>
      </c>
      <c r="J45" s="105">
        <v>0</v>
      </c>
      <c r="K45" s="105">
        <v>0</v>
      </c>
      <c r="L45" s="105">
        <v>0</v>
      </c>
      <c r="M45" s="105">
        <v>0</v>
      </c>
      <c r="N45" s="105">
        <v>125</v>
      </c>
      <c r="O45" s="105">
        <v>0</v>
      </c>
      <c r="P45" s="105">
        <v>5</v>
      </c>
      <c r="Q45" s="105">
        <v>7</v>
      </c>
      <c r="R45" s="105">
        <v>0</v>
      </c>
      <c r="S45" s="105">
        <v>3</v>
      </c>
      <c r="T45" s="105">
        <v>2</v>
      </c>
      <c r="U45" s="105">
        <v>1353</v>
      </c>
      <c r="V45" s="105" t="s">
        <v>216</v>
      </c>
      <c r="W45" s="105">
        <v>206</v>
      </c>
      <c r="X45" s="105">
        <v>75</v>
      </c>
      <c r="Y45" s="105">
        <v>13</v>
      </c>
      <c r="Z45" s="105">
        <v>0</v>
      </c>
      <c r="AA45" s="83"/>
      <c r="AB45" s="83"/>
    </row>
    <row r="46" spans="1:28" ht="12">
      <c r="A46" s="127">
        <v>35</v>
      </c>
      <c r="B46" s="128" t="s">
        <v>124</v>
      </c>
      <c r="C46" s="105">
        <v>1679</v>
      </c>
      <c r="D46" s="105"/>
      <c r="E46" s="105">
        <v>1224</v>
      </c>
      <c r="F46" s="105">
        <v>704</v>
      </c>
      <c r="G46" s="105"/>
      <c r="H46" s="105"/>
      <c r="I46" s="105">
        <v>0</v>
      </c>
      <c r="J46" s="105">
        <v>0</v>
      </c>
      <c r="K46" s="105">
        <v>0</v>
      </c>
      <c r="L46" s="105">
        <v>0</v>
      </c>
      <c r="M46" s="105">
        <v>0</v>
      </c>
      <c r="N46" s="105"/>
      <c r="O46" s="105">
        <v>1</v>
      </c>
      <c r="P46" s="105">
        <v>3</v>
      </c>
      <c r="Q46" s="105">
        <v>4</v>
      </c>
      <c r="R46" s="105"/>
      <c r="S46" s="105"/>
      <c r="T46" s="105"/>
      <c r="U46" s="105">
        <v>7415</v>
      </c>
      <c r="V46" s="105">
        <v>81</v>
      </c>
      <c r="W46" s="105"/>
      <c r="X46" s="105"/>
      <c r="Y46" s="105"/>
      <c r="Z46" s="105"/>
      <c r="AA46" s="83"/>
      <c r="AB46" s="83"/>
    </row>
    <row r="47" spans="1:28" ht="12">
      <c r="A47" s="127">
        <v>36</v>
      </c>
      <c r="B47" s="128" t="s">
        <v>125</v>
      </c>
      <c r="C47" s="105"/>
      <c r="D47" s="105"/>
      <c r="E47" s="105">
        <v>2357</v>
      </c>
      <c r="F47" s="105">
        <v>1784</v>
      </c>
      <c r="G47" s="105">
        <v>181</v>
      </c>
      <c r="H47" s="105">
        <v>123</v>
      </c>
      <c r="I47" s="105">
        <v>0</v>
      </c>
      <c r="J47" s="105">
        <v>0</v>
      </c>
      <c r="K47" s="105">
        <v>0</v>
      </c>
      <c r="L47" s="105">
        <v>0</v>
      </c>
      <c r="M47" s="105">
        <v>0</v>
      </c>
      <c r="N47" s="105"/>
      <c r="O47" s="105">
        <v>1</v>
      </c>
      <c r="P47" s="105">
        <v>4</v>
      </c>
      <c r="Q47" s="105">
        <v>4</v>
      </c>
      <c r="R47" s="105">
        <v>0</v>
      </c>
      <c r="S47" s="105">
        <v>5</v>
      </c>
      <c r="T47" s="105">
        <v>1</v>
      </c>
      <c r="U47" s="105">
        <v>15253</v>
      </c>
      <c r="V47" s="105">
        <v>82.38</v>
      </c>
      <c r="W47" s="105">
        <v>80</v>
      </c>
      <c r="X47" s="105">
        <v>5</v>
      </c>
      <c r="Y47" s="105">
        <v>0</v>
      </c>
      <c r="Z47" s="105">
        <v>0</v>
      </c>
      <c r="AA47" s="83"/>
      <c r="AB47" s="83"/>
    </row>
    <row r="48" spans="1:28" ht="12">
      <c r="A48" s="127">
        <v>37</v>
      </c>
      <c r="B48" s="128" t="s">
        <v>126</v>
      </c>
      <c r="C48" s="105">
        <v>946</v>
      </c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83"/>
      <c r="AB48" s="83"/>
    </row>
    <row r="49" spans="1:28" ht="12">
      <c r="A49" s="127">
        <v>38</v>
      </c>
      <c r="B49" s="128" t="s">
        <v>127</v>
      </c>
      <c r="C49" s="103">
        <v>8238</v>
      </c>
      <c r="D49" s="103"/>
      <c r="E49" s="103">
        <v>1942</v>
      </c>
      <c r="F49" s="103">
        <v>1247</v>
      </c>
      <c r="G49" s="103">
        <v>26</v>
      </c>
      <c r="H49" s="103">
        <v>12</v>
      </c>
      <c r="I49" s="103">
        <v>7</v>
      </c>
      <c r="J49" s="103">
        <v>3</v>
      </c>
      <c r="K49" s="103">
        <v>3</v>
      </c>
      <c r="L49" s="103">
        <v>1</v>
      </c>
      <c r="M49" s="103">
        <v>2</v>
      </c>
      <c r="N49" s="103"/>
      <c r="O49" s="103">
        <v>1</v>
      </c>
      <c r="P49" s="103">
        <v>3</v>
      </c>
      <c r="Q49" s="103">
        <v>6</v>
      </c>
      <c r="R49" s="103">
        <v>0</v>
      </c>
      <c r="S49" s="103">
        <v>12</v>
      </c>
      <c r="T49" s="103">
        <v>5</v>
      </c>
      <c r="U49" s="103">
        <v>15737</v>
      </c>
      <c r="V49" s="103">
        <v>86</v>
      </c>
      <c r="W49" s="103">
        <v>653</v>
      </c>
      <c r="X49" s="103">
        <v>29</v>
      </c>
      <c r="Y49" s="103">
        <v>1</v>
      </c>
      <c r="Z49" s="103">
        <v>0</v>
      </c>
      <c r="AA49" s="83"/>
      <c r="AB49" s="83"/>
    </row>
    <row r="50" spans="1:28" ht="12">
      <c r="A50" s="127">
        <v>39</v>
      </c>
      <c r="B50" s="128" t="s">
        <v>128</v>
      </c>
      <c r="C50" s="105">
        <v>1745</v>
      </c>
      <c r="D50" s="105">
        <v>21000</v>
      </c>
      <c r="E50" s="105">
        <v>1922</v>
      </c>
      <c r="F50" s="105">
        <v>1421</v>
      </c>
      <c r="G50" s="105">
        <v>204</v>
      </c>
      <c r="H50" s="105">
        <v>145</v>
      </c>
      <c r="I50" s="105">
        <v>12</v>
      </c>
      <c r="J50" s="105">
        <v>7</v>
      </c>
      <c r="K50" s="105">
        <v>6</v>
      </c>
      <c r="L50" s="105">
        <v>3</v>
      </c>
      <c r="M50" s="105">
        <v>3</v>
      </c>
      <c r="N50" s="105">
        <f>+O50+P50+Q50+R50+S50+T50</f>
        <v>24</v>
      </c>
      <c r="O50" s="105">
        <v>0</v>
      </c>
      <c r="P50" s="105">
        <v>4</v>
      </c>
      <c r="Q50" s="105">
        <v>3</v>
      </c>
      <c r="R50" s="105">
        <v>1</v>
      </c>
      <c r="S50" s="105">
        <v>11</v>
      </c>
      <c r="T50" s="105">
        <v>5</v>
      </c>
      <c r="U50" s="105">
        <v>7717</v>
      </c>
      <c r="V50" s="105">
        <v>53</v>
      </c>
      <c r="W50" s="105"/>
      <c r="X50" s="105"/>
      <c r="Y50" s="105"/>
      <c r="Z50" s="105"/>
      <c r="AA50" s="83"/>
      <c r="AB50" s="83"/>
    </row>
    <row r="51" spans="1:28" ht="12">
      <c r="A51" s="127">
        <v>40</v>
      </c>
      <c r="B51" s="128" t="s">
        <v>129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83"/>
      <c r="AB51" s="83"/>
    </row>
    <row r="52" spans="1:30" ht="12">
      <c r="A52" s="127">
        <v>41</v>
      </c>
      <c r="B52" s="128" t="s">
        <v>130</v>
      </c>
      <c r="C52" s="105">
        <v>364</v>
      </c>
      <c r="D52" s="105"/>
      <c r="E52" s="105">
        <v>7.355</v>
      </c>
      <c r="F52" s="105">
        <v>4.118</v>
      </c>
      <c r="G52" s="105">
        <v>101</v>
      </c>
      <c r="H52" s="105">
        <v>32</v>
      </c>
      <c r="I52" s="105">
        <v>0</v>
      </c>
      <c r="J52" s="105">
        <v>0</v>
      </c>
      <c r="K52" s="105">
        <v>10</v>
      </c>
      <c r="L52" s="105">
        <v>6</v>
      </c>
      <c r="M52" s="105">
        <v>4</v>
      </c>
      <c r="N52" s="105">
        <v>89</v>
      </c>
      <c r="O52" s="105">
        <v>0</v>
      </c>
      <c r="P52" s="105">
        <v>6</v>
      </c>
      <c r="Q52" s="105">
        <v>3</v>
      </c>
      <c r="R52" s="105">
        <v>0</v>
      </c>
      <c r="S52" s="105">
        <v>53</v>
      </c>
      <c r="T52" s="105">
        <v>27</v>
      </c>
      <c r="U52" s="105">
        <v>37.765</v>
      </c>
      <c r="V52" s="105">
        <v>90</v>
      </c>
      <c r="W52" s="105">
        <v>1.195</v>
      </c>
      <c r="X52" s="105">
        <v>320</v>
      </c>
      <c r="Y52" s="105">
        <v>70</v>
      </c>
      <c r="Z52" s="105">
        <v>9</v>
      </c>
      <c r="AA52" s="94"/>
      <c r="AB52" s="94"/>
      <c r="AC52" s="97"/>
      <c r="AD52" s="97"/>
    </row>
    <row r="53" spans="1:28" ht="12">
      <c r="A53" s="127">
        <v>42</v>
      </c>
      <c r="B53" s="128" t="s">
        <v>131</v>
      </c>
      <c r="C53" s="105">
        <v>250</v>
      </c>
      <c r="D53" s="105">
        <v>50000</v>
      </c>
      <c r="E53" s="105">
        <v>258</v>
      </c>
      <c r="F53" s="105">
        <v>138</v>
      </c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>
        <v>1</v>
      </c>
      <c r="S53" s="105">
        <v>9</v>
      </c>
      <c r="T53" s="105">
        <v>4</v>
      </c>
      <c r="U53" s="105">
        <v>13648</v>
      </c>
      <c r="V53" s="105">
        <v>96</v>
      </c>
      <c r="W53" s="105">
        <v>38</v>
      </c>
      <c r="X53" s="105">
        <v>1</v>
      </c>
      <c r="Y53" s="105">
        <v>0</v>
      </c>
      <c r="Z53" s="105">
        <v>0</v>
      </c>
      <c r="AA53" s="83"/>
      <c r="AB53" s="83"/>
    </row>
    <row r="54" spans="1:28" ht="12">
      <c r="A54" s="127">
        <v>43</v>
      </c>
      <c r="B54" s="128" t="s">
        <v>132</v>
      </c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>
        <v>7146</v>
      </c>
      <c r="V54" s="105">
        <v>98</v>
      </c>
      <c r="W54" s="105">
        <v>318</v>
      </c>
      <c r="X54" s="105">
        <v>3</v>
      </c>
      <c r="Y54" s="105"/>
      <c r="Z54" s="105"/>
      <c r="AA54" s="83"/>
      <c r="AB54" s="83"/>
    </row>
    <row r="55" spans="1:28" ht="12">
      <c r="A55" s="127">
        <v>44</v>
      </c>
      <c r="B55" s="128" t="s">
        <v>133</v>
      </c>
      <c r="C55" s="133">
        <v>9860</v>
      </c>
      <c r="D55" s="133"/>
      <c r="E55" s="133">
        <v>2727</v>
      </c>
      <c r="F55" s="133">
        <v>1917</v>
      </c>
      <c r="G55" s="133">
        <v>184</v>
      </c>
      <c r="H55" s="133">
        <v>150</v>
      </c>
      <c r="I55" s="133">
        <v>0</v>
      </c>
      <c r="J55" s="133">
        <v>1</v>
      </c>
      <c r="K55" s="133">
        <v>12</v>
      </c>
      <c r="L55" s="133">
        <v>10</v>
      </c>
      <c r="M55" s="133">
        <v>2</v>
      </c>
      <c r="N55" s="133">
        <v>148</v>
      </c>
      <c r="O55" s="133">
        <v>2</v>
      </c>
      <c r="P55" s="133">
        <v>9</v>
      </c>
      <c r="Q55" s="133">
        <v>13</v>
      </c>
      <c r="R55" s="133">
        <v>0</v>
      </c>
      <c r="S55" s="133">
        <v>5</v>
      </c>
      <c r="T55" s="133">
        <v>1</v>
      </c>
      <c r="U55" s="133">
        <v>15324</v>
      </c>
      <c r="V55" s="133">
        <v>80</v>
      </c>
      <c r="W55" s="133">
        <v>708</v>
      </c>
      <c r="X55" s="133">
        <v>86</v>
      </c>
      <c r="Y55" s="133">
        <v>18</v>
      </c>
      <c r="Z55" s="133">
        <v>0</v>
      </c>
      <c r="AA55" s="94"/>
      <c r="AB55" s="94"/>
    </row>
    <row r="56" spans="1:31" ht="12">
      <c r="A56" s="127">
        <v>45</v>
      </c>
      <c r="B56" s="128" t="s">
        <v>134</v>
      </c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>
        <v>46</v>
      </c>
      <c r="X56" s="105">
        <v>2</v>
      </c>
      <c r="Y56" s="105"/>
      <c r="Z56" s="105"/>
      <c r="AA56" s="83"/>
      <c r="AB56" s="83"/>
      <c r="AC56" s="8"/>
      <c r="AD56" s="8"/>
      <c r="AE56" s="8"/>
    </row>
    <row r="57" spans="1:28" ht="12">
      <c r="A57" s="127">
        <v>46</v>
      </c>
      <c r="B57" s="128" t="s">
        <v>135</v>
      </c>
      <c r="C57" s="103">
        <v>9169</v>
      </c>
      <c r="D57" s="103">
        <v>1800</v>
      </c>
      <c r="E57" s="103">
        <v>549</v>
      </c>
      <c r="F57" s="103">
        <v>213</v>
      </c>
      <c r="G57" s="103">
        <v>43</v>
      </c>
      <c r="H57" s="103">
        <v>12</v>
      </c>
      <c r="I57" s="103">
        <v>0</v>
      </c>
      <c r="J57" s="103">
        <v>0</v>
      </c>
      <c r="K57" s="103">
        <v>7</v>
      </c>
      <c r="L57" s="103">
        <v>6</v>
      </c>
      <c r="M57" s="103">
        <v>1</v>
      </c>
      <c r="N57" s="103">
        <v>3</v>
      </c>
      <c r="O57" s="103">
        <v>3</v>
      </c>
      <c r="P57" s="103">
        <v>3</v>
      </c>
      <c r="Q57" s="103">
        <v>2</v>
      </c>
      <c r="R57" s="103">
        <v>0</v>
      </c>
      <c r="S57" s="103">
        <v>4</v>
      </c>
      <c r="T57" s="103">
        <v>1</v>
      </c>
      <c r="U57" s="103">
        <v>14194</v>
      </c>
      <c r="V57" s="103">
        <v>95.5</v>
      </c>
      <c r="W57" s="103">
        <v>34</v>
      </c>
      <c r="X57" s="103">
        <v>3</v>
      </c>
      <c r="Y57" s="103">
        <v>0</v>
      </c>
      <c r="Z57" s="103">
        <v>0</v>
      </c>
      <c r="AA57" s="83"/>
      <c r="AB57" s="83"/>
    </row>
    <row r="58" spans="1:28" ht="12">
      <c r="A58" s="127">
        <v>47</v>
      </c>
      <c r="B58" s="128" t="s">
        <v>136</v>
      </c>
      <c r="C58" s="105">
        <v>302</v>
      </c>
      <c r="D58" s="105"/>
      <c r="E58" s="105">
        <v>4301</v>
      </c>
      <c r="F58" s="105"/>
      <c r="G58" s="105">
        <v>141</v>
      </c>
      <c r="H58" s="105"/>
      <c r="I58" s="105"/>
      <c r="J58" s="105"/>
      <c r="K58" s="105">
        <v>9</v>
      </c>
      <c r="L58" s="105">
        <v>4</v>
      </c>
      <c r="M58" s="105">
        <v>5</v>
      </c>
      <c r="N58" s="105"/>
      <c r="O58" s="105"/>
      <c r="P58" s="105"/>
      <c r="Q58" s="105"/>
      <c r="R58" s="105">
        <v>1</v>
      </c>
      <c r="S58" s="105">
        <v>10</v>
      </c>
      <c r="T58" s="105">
        <v>4</v>
      </c>
      <c r="U58" s="105">
        <v>778</v>
      </c>
      <c r="V58" s="105"/>
      <c r="W58" s="105"/>
      <c r="X58" s="105"/>
      <c r="Y58" s="105"/>
      <c r="Z58" s="105"/>
      <c r="AA58" s="83"/>
      <c r="AB58" s="83"/>
    </row>
    <row r="59" spans="1:28" ht="12">
      <c r="A59" s="127">
        <v>48</v>
      </c>
      <c r="B59" s="128" t="s">
        <v>137</v>
      </c>
      <c r="C59" s="105" t="s">
        <v>204</v>
      </c>
      <c r="D59" s="105"/>
      <c r="E59" s="105" t="s">
        <v>205</v>
      </c>
      <c r="F59" s="105" t="s">
        <v>191</v>
      </c>
      <c r="G59" s="105" t="s">
        <v>204</v>
      </c>
      <c r="H59" s="105" t="s">
        <v>206</v>
      </c>
      <c r="I59" s="105" t="s">
        <v>207</v>
      </c>
      <c r="J59" s="105" t="s">
        <v>208</v>
      </c>
      <c r="K59" s="105" t="s">
        <v>209</v>
      </c>
      <c r="L59" s="105" t="s">
        <v>210</v>
      </c>
      <c r="M59" s="105" t="s">
        <v>211</v>
      </c>
      <c r="N59" s="105" t="s">
        <v>212</v>
      </c>
      <c r="O59" s="105" t="s">
        <v>213</v>
      </c>
      <c r="P59" s="105" t="s">
        <v>210</v>
      </c>
      <c r="Q59" s="105" t="s">
        <v>213</v>
      </c>
      <c r="R59" s="105"/>
      <c r="S59" s="105" t="s">
        <v>214</v>
      </c>
      <c r="T59" s="105" t="s">
        <v>213</v>
      </c>
      <c r="U59" s="105" t="s">
        <v>215</v>
      </c>
      <c r="V59" s="105" t="s">
        <v>260</v>
      </c>
      <c r="W59" s="105" t="s">
        <v>261</v>
      </c>
      <c r="X59" s="105" t="s">
        <v>210</v>
      </c>
      <c r="Y59" s="105" t="s">
        <v>211</v>
      </c>
      <c r="Z59" s="103"/>
      <c r="AA59" s="83"/>
      <c r="AB59" s="83"/>
    </row>
    <row r="60" spans="1:28" ht="12">
      <c r="A60" s="127">
        <v>49</v>
      </c>
      <c r="B60" s="128" t="s">
        <v>138</v>
      </c>
      <c r="C60" s="105">
        <v>1745</v>
      </c>
      <c r="D60" s="105">
        <v>1000000</v>
      </c>
      <c r="E60" s="105">
        <v>3837</v>
      </c>
      <c r="F60" s="105">
        <v>2724</v>
      </c>
      <c r="G60" s="105">
        <v>330</v>
      </c>
      <c r="H60" s="105">
        <v>234</v>
      </c>
      <c r="I60" s="105"/>
      <c r="J60" s="105"/>
      <c r="K60" s="105">
        <v>3</v>
      </c>
      <c r="L60" s="105">
        <v>3</v>
      </c>
      <c r="M60" s="105"/>
      <c r="N60" s="105"/>
      <c r="O60" s="105"/>
      <c r="P60" s="105"/>
      <c r="Q60" s="105"/>
      <c r="R60" s="105"/>
      <c r="S60" s="105"/>
      <c r="T60" s="105"/>
      <c r="U60" s="105">
        <v>19324</v>
      </c>
      <c r="V60" s="105">
        <v>96</v>
      </c>
      <c r="W60" s="105">
        <v>644</v>
      </c>
      <c r="X60" s="105">
        <v>29</v>
      </c>
      <c r="Y60" s="105">
        <v>15</v>
      </c>
      <c r="Z60" s="105">
        <v>0</v>
      </c>
      <c r="AA60" s="83"/>
      <c r="AB60" s="83"/>
    </row>
    <row r="61" spans="1:28" ht="12">
      <c r="A61" s="127">
        <v>50</v>
      </c>
      <c r="B61" s="128" t="s">
        <v>139</v>
      </c>
      <c r="C61" s="111">
        <v>110</v>
      </c>
      <c r="D61" s="111">
        <v>375</v>
      </c>
      <c r="E61" s="111">
        <v>1017</v>
      </c>
      <c r="F61" s="111">
        <v>847</v>
      </c>
      <c r="G61" s="111">
        <v>198</v>
      </c>
      <c r="H61" s="111">
        <v>75</v>
      </c>
      <c r="I61" s="111">
        <v>1</v>
      </c>
      <c r="J61" s="111">
        <v>1</v>
      </c>
      <c r="K61" s="111">
        <v>5</v>
      </c>
      <c r="L61" s="111">
        <v>2</v>
      </c>
      <c r="M61" s="111">
        <v>3</v>
      </c>
      <c r="N61" s="111"/>
      <c r="O61" s="111">
        <v>0</v>
      </c>
      <c r="P61" s="111">
        <v>5</v>
      </c>
      <c r="Q61" s="111">
        <v>5</v>
      </c>
      <c r="R61" s="111">
        <v>0</v>
      </c>
      <c r="S61" s="111">
        <v>4</v>
      </c>
      <c r="T61" s="111">
        <v>0</v>
      </c>
      <c r="U61" s="111">
        <v>9154</v>
      </c>
      <c r="V61" s="111">
        <v>94</v>
      </c>
      <c r="W61" s="111">
        <v>290</v>
      </c>
      <c r="X61" s="111">
        <v>170</v>
      </c>
      <c r="Y61" s="111">
        <v>15</v>
      </c>
      <c r="Z61" s="111">
        <v>0</v>
      </c>
      <c r="AA61" s="83"/>
      <c r="AB61" s="83"/>
    </row>
    <row r="62" spans="1:28" ht="12">
      <c r="A62" s="127">
        <v>51</v>
      </c>
      <c r="B62" s="128" t="s">
        <v>140</v>
      </c>
      <c r="C62" s="105">
        <v>5348</v>
      </c>
      <c r="D62" s="105">
        <v>604092</v>
      </c>
      <c r="E62" s="105">
        <v>2296</v>
      </c>
      <c r="F62" s="105">
        <v>893</v>
      </c>
      <c r="G62" s="105">
        <v>686</v>
      </c>
      <c r="H62" s="105">
        <v>203</v>
      </c>
      <c r="I62" s="105"/>
      <c r="J62" s="105"/>
      <c r="K62" s="105">
        <v>5</v>
      </c>
      <c r="L62" s="105">
        <v>5</v>
      </c>
      <c r="M62" s="105"/>
      <c r="N62" s="105"/>
      <c r="O62" s="105"/>
      <c r="P62" s="105">
        <v>48</v>
      </c>
      <c r="Q62" s="105">
        <v>18</v>
      </c>
      <c r="R62" s="105"/>
      <c r="S62" s="105">
        <v>1</v>
      </c>
      <c r="T62" s="105">
        <v>4</v>
      </c>
      <c r="U62" s="105">
        <v>7750</v>
      </c>
      <c r="V62" s="105"/>
      <c r="W62" s="105">
        <v>543</v>
      </c>
      <c r="X62" s="105">
        <v>23</v>
      </c>
      <c r="Y62" s="105"/>
      <c r="Z62" s="105"/>
      <c r="AA62" s="83"/>
      <c r="AB62" s="83"/>
    </row>
    <row r="63" spans="1:28" ht="12">
      <c r="A63" s="127">
        <v>52</v>
      </c>
      <c r="B63" s="128" t="s">
        <v>141</v>
      </c>
      <c r="C63" s="105">
        <v>1964</v>
      </c>
      <c r="D63" s="105">
        <v>982000</v>
      </c>
      <c r="E63" s="105">
        <v>1751</v>
      </c>
      <c r="F63" s="105">
        <v>1189</v>
      </c>
      <c r="G63" s="112">
        <v>68</v>
      </c>
      <c r="H63" s="112">
        <v>47</v>
      </c>
      <c r="I63" s="105">
        <v>0</v>
      </c>
      <c r="J63" s="105">
        <v>0</v>
      </c>
      <c r="K63" s="105">
        <v>3</v>
      </c>
      <c r="L63" s="105">
        <v>1</v>
      </c>
      <c r="M63" s="105">
        <v>2</v>
      </c>
      <c r="N63" s="105">
        <v>41</v>
      </c>
      <c r="O63" s="105">
        <v>0</v>
      </c>
      <c r="P63" s="105">
        <v>4</v>
      </c>
      <c r="Q63" s="105">
        <v>2</v>
      </c>
      <c r="R63" s="105">
        <v>0</v>
      </c>
      <c r="S63" s="105">
        <v>7</v>
      </c>
      <c r="T63" s="105">
        <v>2</v>
      </c>
      <c r="U63" s="105">
        <v>16113</v>
      </c>
      <c r="V63" s="105">
        <v>96</v>
      </c>
      <c r="W63" s="105">
        <v>53</v>
      </c>
      <c r="X63" s="105">
        <v>3</v>
      </c>
      <c r="Y63" s="105">
        <v>0</v>
      </c>
      <c r="Z63" s="105">
        <v>0</v>
      </c>
      <c r="AA63" s="83"/>
      <c r="AB63" s="83"/>
    </row>
    <row r="64" spans="1:28" ht="12">
      <c r="A64" s="127">
        <v>53</v>
      </c>
      <c r="B64" s="128" t="s">
        <v>142</v>
      </c>
      <c r="C64" s="129">
        <v>1142</v>
      </c>
      <c r="D64" s="129"/>
      <c r="E64" s="129">
        <v>2497</v>
      </c>
      <c r="F64" s="129">
        <v>1558</v>
      </c>
      <c r="G64" s="129">
        <v>2164</v>
      </c>
      <c r="H64" s="129">
        <v>1358</v>
      </c>
      <c r="I64" s="129">
        <v>3</v>
      </c>
      <c r="J64" s="129">
        <v>2</v>
      </c>
      <c r="K64" s="129">
        <v>44</v>
      </c>
      <c r="L64" s="129">
        <v>30</v>
      </c>
      <c r="M64" s="129">
        <v>14</v>
      </c>
      <c r="N64" s="129">
        <v>25</v>
      </c>
      <c r="O64" s="129">
        <v>1</v>
      </c>
      <c r="P64" s="129">
        <v>30</v>
      </c>
      <c r="Q64" s="129">
        <v>14</v>
      </c>
      <c r="R64" s="129">
        <v>0</v>
      </c>
      <c r="S64" s="129">
        <v>4</v>
      </c>
      <c r="T64" s="129">
        <v>1</v>
      </c>
      <c r="U64" s="129">
        <v>9454</v>
      </c>
      <c r="V64" s="129">
        <v>89</v>
      </c>
      <c r="W64" s="129">
        <v>45</v>
      </c>
      <c r="X64" s="129">
        <v>3</v>
      </c>
      <c r="Y64" s="129">
        <v>0</v>
      </c>
      <c r="Z64" s="129">
        <v>0</v>
      </c>
      <c r="AA64" s="83"/>
      <c r="AB64" s="83"/>
    </row>
    <row r="65" spans="1:28" ht="12">
      <c r="A65" s="127">
        <v>54</v>
      </c>
      <c r="B65" s="129" t="s">
        <v>90</v>
      </c>
      <c r="C65" s="103">
        <v>590</v>
      </c>
      <c r="D65" s="103">
        <v>12600</v>
      </c>
      <c r="E65" s="103">
        <v>3627</v>
      </c>
      <c r="F65" s="103">
        <v>2776</v>
      </c>
      <c r="G65" s="103">
        <v>70</v>
      </c>
      <c r="H65" s="103">
        <v>45</v>
      </c>
      <c r="I65" s="103">
        <v>0</v>
      </c>
      <c r="J65" s="103">
        <v>0</v>
      </c>
      <c r="K65" s="103">
        <v>10</v>
      </c>
      <c r="L65" s="103">
        <v>5</v>
      </c>
      <c r="M65" s="103">
        <v>6</v>
      </c>
      <c r="N65" s="103">
        <v>46</v>
      </c>
      <c r="O65" s="103">
        <v>1</v>
      </c>
      <c r="P65" s="103">
        <v>14</v>
      </c>
      <c r="Q65" s="103">
        <v>6</v>
      </c>
      <c r="R65" s="103">
        <v>1</v>
      </c>
      <c r="S65" s="103">
        <v>13</v>
      </c>
      <c r="T65" s="103">
        <v>11</v>
      </c>
      <c r="U65" s="103">
        <v>16990</v>
      </c>
      <c r="V65" s="103">
        <v>85</v>
      </c>
      <c r="W65" s="103">
        <v>686</v>
      </c>
      <c r="X65" s="103">
        <v>183</v>
      </c>
      <c r="Y65" s="103">
        <v>46</v>
      </c>
      <c r="Z65" s="103">
        <v>0</v>
      </c>
      <c r="AA65" s="83"/>
      <c r="AB65" s="83"/>
    </row>
    <row r="66" spans="1:28" ht="12">
      <c r="A66" s="127">
        <v>55</v>
      </c>
      <c r="B66" s="128" t="s">
        <v>143</v>
      </c>
      <c r="C66" s="105">
        <v>2452</v>
      </c>
      <c r="D66" s="105">
        <v>1755</v>
      </c>
      <c r="E66" s="105">
        <v>2452</v>
      </c>
      <c r="F66" s="105">
        <v>1755</v>
      </c>
      <c r="G66" s="105">
        <v>67</v>
      </c>
      <c r="H66" s="105"/>
      <c r="I66" s="105">
        <v>0</v>
      </c>
      <c r="J66" s="105">
        <v>0</v>
      </c>
      <c r="K66" s="105">
        <v>0</v>
      </c>
      <c r="L66" s="105">
        <v>0</v>
      </c>
      <c r="M66" s="105">
        <v>0</v>
      </c>
      <c r="N66" s="105"/>
      <c r="O66" s="105"/>
      <c r="P66" s="105"/>
      <c r="Q66" s="105"/>
      <c r="R66" s="105">
        <v>0</v>
      </c>
      <c r="S66" s="105">
        <v>4</v>
      </c>
      <c r="T66" s="105">
        <v>1</v>
      </c>
      <c r="U66" s="105">
        <v>14317</v>
      </c>
      <c r="V66" s="105">
        <v>81</v>
      </c>
      <c r="W66" s="105">
        <v>49</v>
      </c>
      <c r="X66" s="105">
        <v>0</v>
      </c>
      <c r="Y66" s="105">
        <v>0</v>
      </c>
      <c r="Z66" s="105">
        <v>0</v>
      </c>
      <c r="AA66" s="83"/>
      <c r="AB66" s="83"/>
    </row>
    <row r="67" spans="1:28" ht="12">
      <c r="A67" s="127">
        <v>56</v>
      </c>
      <c r="B67" s="128" t="s">
        <v>144</v>
      </c>
      <c r="C67" s="105">
        <v>289</v>
      </c>
      <c r="D67" s="105">
        <v>1500000</v>
      </c>
      <c r="E67" s="105">
        <v>5465</v>
      </c>
      <c r="F67" s="105">
        <v>3807</v>
      </c>
      <c r="G67" s="105">
        <v>47</v>
      </c>
      <c r="H67" s="105">
        <v>25</v>
      </c>
      <c r="I67" s="105">
        <v>18</v>
      </c>
      <c r="J67" s="105">
        <v>8</v>
      </c>
      <c r="K67" s="105">
        <v>17</v>
      </c>
      <c r="L67" s="105">
        <v>8</v>
      </c>
      <c r="M67" s="105">
        <v>9</v>
      </c>
      <c r="N67" s="105">
        <v>85</v>
      </c>
      <c r="O67" s="105">
        <v>1</v>
      </c>
      <c r="P67" s="105">
        <v>1</v>
      </c>
      <c r="Q67" s="105">
        <v>3</v>
      </c>
      <c r="R67" s="105">
        <v>1</v>
      </c>
      <c r="S67" s="105">
        <v>39</v>
      </c>
      <c r="T67" s="105">
        <v>41</v>
      </c>
      <c r="U67" s="105">
        <v>3015</v>
      </c>
      <c r="V67" s="105">
        <v>5.03</v>
      </c>
      <c r="W67" s="105">
        <v>1840</v>
      </c>
      <c r="X67" s="105">
        <v>325</v>
      </c>
      <c r="Y67" s="105">
        <v>0</v>
      </c>
      <c r="Z67" s="105">
        <v>0</v>
      </c>
      <c r="AA67" s="83"/>
      <c r="AB67" s="83"/>
    </row>
    <row r="68" spans="1:28" ht="12">
      <c r="A68" s="127">
        <v>57</v>
      </c>
      <c r="B68" s="128" t="s">
        <v>145</v>
      </c>
      <c r="C68" s="105">
        <v>3801</v>
      </c>
      <c r="D68" s="105"/>
      <c r="E68" s="105">
        <v>2712</v>
      </c>
      <c r="F68" s="105">
        <v>1982</v>
      </c>
      <c r="G68" s="105">
        <v>130</v>
      </c>
      <c r="H68" s="105">
        <v>68</v>
      </c>
      <c r="I68" s="105">
        <v>0</v>
      </c>
      <c r="J68" s="105">
        <v>0</v>
      </c>
      <c r="K68" s="105">
        <v>2</v>
      </c>
      <c r="L68" s="105">
        <v>1</v>
      </c>
      <c r="M68" s="105">
        <v>1</v>
      </c>
      <c r="N68" s="105">
        <v>2</v>
      </c>
      <c r="O68" s="105">
        <v>0</v>
      </c>
      <c r="P68" s="105">
        <v>1</v>
      </c>
      <c r="Q68" s="105">
        <v>1</v>
      </c>
      <c r="R68" s="105">
        <v>0</v>
      </c>
      <c r="S68" s="105">
        <v>18</v>
      </c>
      <c r="T68" s="105">
        <v>17</v>
      </c>
      <c r="U68" s="105">
        <v>13591</v>
      </c>
      <c r="V68" s="105">
        <f>U68/14386*100</f>
        <v>94.47379396635618</v>
      </c>
      <c r="W68" s="105">
        <v>503</v>
      </c>
      <c r="X68" s="105">
        <v>87</v>
      </c>
      <c r="Y68" s="105">
        <v>23</v>
      </c>
      <c r="Z68" s="105">
        <v>0</v>
      </c>
      <c r="AA68" s="83"/>
      <c r="AB68" s="83"/>
    </row>
    <row r="69" spans="1:28" ht="12">
      <c r="A69" s="127">
        <v>58</v>
      </c>
      <c r="B69" s="128" t="s">
        <v>146</v>
      </c>
      <c r="C69" s="105">
        <v>3.831</v>
      </c>
      <c r="D69" s="105"/>
      <c r="E69" s="105"/>
      <c r="F69" s="105"/>
      <c r="G69" s="105"/>
      <c r="H69" s="105"/>
      <c r="I69" s="105"/>
      <c r="J69" s="105"/>
      <c r="K69" s="105">
        <v>10</v>
      </c>
      <c r="L69" s="105">
        <v>3</v>
      </c>
      <c r="M69" s="105">
        <v>7</v>
      </c>
      <c r="N69" s="105">
        <v>20</v>
      </c>
      <c r="O69" s="105">
        <v>3</v>
      </c>
      <c r="P69" s="105">
        <v>1</v>
      </c>
      <c r="Q69" s="105">
        <v>12</v>
      </c>
      <c r="R69" s="105">
        <v>0</v>
      </c>
      <c r="S69" s="105">
        <v>4</v>
      </c>
      <c r="T69" s="105">
        <v>1</v>
      </c>
      <c r="U69" s="105">
        <v>12945</v>
      </c>
      <c r="V69" s="105">
        <v>87</v>
      </c>
      <c r="W69" s="105">
        <v>48</v>
      </c>
      <c r="X69" s="105">
        <v>2</v>
      </c>
      <c r="Y69" s="105">
        <v>0</v>
      </c>
      <c r="Z69" s="105">
        <v>0</v>
      </c>
      <c r="AA69" s="83"/>
      <c r="AB69" s="83"/>
    </row>
    <row r="70" spans="1:28" ht="12">
      <c r="A70" s="127">
        <v>59</v>
      </c>
      <c r="B70" s="128" t="s">
        <v>147</v>
      </c>
      <c r="C70" s="154"/>
      <c r="D70" s="154"/>
      <c r="E70" s="154">
        <v>14739</v>
      </c>
      <c r="F70" s="154">
        <v>7269</v>
      </c>
      <c r="G70" s="154">
        <v>43</v>
      </c>
      <c r="H70" s="154">
        <v>27</v>
      </c>
      <c r="I70" s="154"/>
      <c r="J70" s="154"/>
      <c r="K70" s="154">
        <v>6</v>
      </c>
      <c r="L70" s="154">
        <v>5</v>
      </c>
      <c r="M70" s="154">
        <v>1</v>
      </c>
      <c r="N70" s="154">
        <v>1264</v>
      </c>
      <c r="O70" s="154"/>
      <c r="P70" s="154"/>
      <c r="Q70" s="154"/>
      <c r="R70" s="154"/>
      <c r="S70" s="154"/>
      <c r="T70" s="154"/>
      <c r="U70" s="154">
        <v>6928</v>
      </c>
      <c r="V70" s="154">
        <v>88</v>
      </c>
      <c r="W70" s="154" t="s">
        <v>286</v>
      </c>
      <c r="X70" s="154">
        <v>1</v>
      </c>
      <c r="Y70" s="154">
        <v>0</v>
      </c>
      <c r="Z70" s="154">
        <v>0</v>
      </c>
      <c r="AA70" s="83"/>
      <c r="AB70" s="83"/>
    </row>
    <row r="71" spans="1:28" ht="12">
      <c r="A71" s="127">
        <v>60</v>
      </c>
      <c r="B71" s="128" t="s">
        <v>148</v>
      </c>
      <c r="C71" s="170">
        <v>2568</v>
      </c>
      <c r="D71" s="170"/>
      <c r="E71" s="170">
        <v>2452</v>
      </c>
      <c r="F71" s="170">
        <v>1642</v>
      </c>
      <c r="G71" s="170">
        <v>125</v>
      </c>
      <c r="H71" s="170">
        <v>86</v>
      </c>
      <c r="I71" s="170">
        <v>0</v>
      </c>
      <c r="J71" s="170">
        <v>0</v>
      </c>
      <c r="K71" s="170">
        <v>25</v>
      </c>
      <c r="L71" s="170">
        <v>22</v>
      </c>
      <c r="M71" s="170">
        <v>3</v>
      </c>
      <c r="N71" s="170">
        <v>138</v>
      </c>
      <c r="O71" s="170">
        <v>12</v>
      </c>
      <c r="P71" s="170">
        <v>85</v>
      </c>
      <c r="Q71" s="170">
        <v>18</v>
      </c>
      <c r="R71" s="170">
        <v>0</v>
      </c>
      <c r="S71" s="170">
        <v>11</v>
      </c>
      <c r="T71" s="170">
        <v>12</v>
      </c>
      <c r="U71" s="170">
        <v>8322</v>
      </c>
      <c r="V71" s="170">
        <v>13</v>
      </c>
      <c r="W71" s="170">
        <v>466</v>
      </c>
      <c r="X71" s="170">
        <v>26</v>
      </c>
      <c r="Y71" s="170">
        <v>2</v>
      </c>
      <c r="Z71" s="170"/>
      <c r="AA71" s="83"/>
      <c r="AB71" s="83"/>
    </row>
    <row r="72" spans="1:28" ht="12">
      <c r="A72" s="127">
        <v>61</v>
      </c>
      <c r="B72" s="128" t="s">
        <v>149</v>
      </c>
      <c r="C72" s="154">
        <v>1140</v>
      </c>
      <c r="D72" s="154"/>
      <c r="E72" s="154">
        <v>2360</v>
      </c>
      <c r="F72" s="154">
        <v>492</v>
      </c>
      <c r="G72" s="154">
        <v>489</v>
      </c>
      <c r="H72" s="154">
        <v>228</v>
      </c>
      <c r="I72" s="154">
        <v>1</v>
      </c>
      <c r="J72" s="154">
        <v>0</v>
      </c>
      <c r="K72" s="154">
        <v>6</v>
      </c>
      <c r="L72" s="154">
        <v>5</v>
      </c>
      <c r="M72" s="154">
        <v>1</v>
      </c>
      <c r="N72" s="154">
        <v>2803</v>
      </c>
      <c r="O72" s="154">
        <v>9</v>
      </c>
      <c r="P72" s="154">
        <v>400</v>
      </c>
      <c r="Q72" s="154">
        <v>24</v>
      </c>
      <c r="R72" s="154">
        <v>0</v>
      </c>
      <c r="S72" s="154">
        <v>4</v>
      </c>
      <c r="T72" s="154">
        <v>0</v>
      </c>
      <c r="U72" s="154">
        <v>9290</v>
      </c>
      <c r="V72" s="154">
        <v>0.92</v>
      </c>
      <c r="W72" s="154" t="s">
        <v>288</v>
      </c>
      <c r="X72" s="154">
        <v>2</v>
      </c>
      <c r="Y72" s="154">
        <v>0</v>
      </c>
      <c r="Z72" s="154">
        <v>0</v>
      </c>
      <c r="AA72" s="83"/>
      <c r="AB72" s="83"/>
    </row>
    <row r="73" spans="1:28" ht="12">
      <c r="A73" s="127">
        <v>62</v>
      </c>
      <c r="B73" s="128" t="s">
        <v>150</v>
      </c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>
        <v>49</v>
      </c>
      <c r="X73" s="171">
        <v>4</v>
      </c>
      <c r="Y73" s="171">
        <v>0</v>
      </c>
      <c r="Z73" s="171">
        <v>0</v>
      </c>
      <c r="AA73" s="83"/>
      <c r="AB73" s="83"/>
    </row>
    <row r="74" spans="1:30" ht="12">
      <c r="A74" s="130">
        <v>63</v>
      </c>
      <c r="B74" s="131" t="s">
        <v>151</v>
      </c>
      <c r="C74" s="113">
        <v>582</v>
      </c>
      <c r="D74" s="113">
        <v>1200000</v>
      </c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>
        <v>9560</v>
      </c>
      <c r="V74" s="113">
        <v>85</v>
      </c>
      <c r="W74" s="113">
        <v>29</v>
      </c>
      <c r="X74" s="113">
        <v>6</v>
      </c>
      <c r="Y74" s="113">
        <v>4</v>
      </c>
      <c r="Z74" s="113"/>
      <c r="AA74" s="83"/>
      <c r="AB74" s="83"/>
      <c r="AC74" s="8"/>
      <c r="AD74" s="8"/>
    </row>
    <row r="75" spans="1:28" ht="12">
      <c r="A75" s="114"/>
      <c r="B75" s="115" t="s">
        <v>272</v>
      </c>
      <c r="C75" s="116">
        <f>SUM(C12:C74)</f>
        <v>128081.827</v>
      </c>
      <c r="D75" s="116">
        <f aca="true" t="shared" si="0" ref="D75:Z75">SUM(D12:D74)</f>
        <v>42403234</v>
      </c>
      <c r="E75" s="116">
        <f t="shared" si="0"/>
        <v>112452.104</v>
      </c>
      <c r="F75" s="116">
        <f t="shared" si="0"/>
        <v>68505.761</v>
      </c>
      <c r="G75" s="116">
        <f t="shared" si="0"/>
        <v>8770</v>
      </c>
      <c r="H75" s="116">
        <f t="shared" si="0"/>
        <v>5194</v>
      </c>
      <c r="I75" s="116">
        <f t="shared" si="0"/>
        <v>79</v>
      </c>
      <c r="J75" s="116">
        <f t="shared" si="0"/>
        <v>45</v>
      </c>
      <c r="K75" s="116">
        <f t="shared" si="0"/>
        <v>726</v>
      </c>
      <c r="L75" s="116">
        <f t="shared" si="0"/>
        <v>528</v>
      </c>
      <c r="M75" s="116">
        <f t="shared" si="0"/>
        <v>202</v>
      </c>
      <c r="N75" s="116">
        <f t="shared" si="0"/>
        <v>6020</v>
      </c>
      <c r="O75" s="116">
        <f t="shared" si="0"/>
        <v>100</v>
      </c>
      <c r="P75" s="116">
        <f t="shared" si="0"/>
        <v>885</v>
      </c>
      <c r="Q75" s="116">
        <f t="shared" si="0"/>
        <v>325</v>
      </c>
      <c r="R75" s="116">
        <f t="shared" si="0"/>
        <v>15</v>
      </c>
      <c r="S75" s="116">
        <f t="shared" si="0"/>
        <v>533</v>
      </c>
      <c r="T75" s="116">
        <f t="shared" si="0"/>
        <v>332</v>
      </c>
      <c r="U75" s="116">
        <f t="shared" si="0"/>
        <v>595125.452</v>
      </c>
      <c r="V75" s="116"/>
      <c r="W75" s="116">
        <f t="shared" si="0"/>
        <v>17356.195</v>
      </c>
      <c r="X75" s="116">
        <f t="shared" si="0"/>
        <v>2559</v>
      </c>
      <c r="Y75" s="116">
        <f t="shared" si="0"/>
        <v>309</v>
      </c>
      <c r="Z75" s="116">
        <f t="shared" si="0"/>
        <v>19</v>
      </c>
      <c r="AA75" s="83"/>
      <c r="AB75" s="83"/>
    </row>
    <row r="76" spans="1:28" ht="12">
      <c r="A76" s="101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83"/>
      <c r="AB76" s="83"/>
    </row>
    <row r="77" spans="1:28" ht="12">
      <c r="A77" s="101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83"/>
      <c r="AB77" s="83"/>
    </row>
    <row r="78" spans="1:28" ht="12">
      <c r="A78" s="101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83"/>
      <c r="AB78" s="83"/>
    </row>
    <row r="79" spans="1:28" ht="12">
      <c r="A79" s="101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83"/>
      <c r="AB79" s="83"/>
    </row>
    <row r="80" spans="1:28" ht="12">
      <c r="A80" s="101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83"/>
      <c r="AB80" s="83"/>
    </row>
    <row r="81" spans="1:28" ht="12">
      <c r="A81" s="101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83"/>
      <c r="AB81" s="83"/>
    </row>
    <row r="82" spans="1:28" ht="12">
      <c r="A82" s="101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83"/>
      <c r="AB82" s="83"/>
    </row>
    <row r="83" spans="1:28" ht="12">
      <c r="A83" s="101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83"/>
      <c r="AB83" s="83"/>
    </row>
    <row r="84" spans="1:28" ht="12">
      <c r="A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83"/>
      <c r="AB84" s="83"/>
    </row>
    <row r="85" spans="1:28" ht="12">
      <c r="A85" s="101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83"/>
      <c r="AB85" s="83"/>
    </row>
    <row r="86" spans="1:28" ht="12">
      <c r="A86" s="101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83"/>
      <c r="AB86" s="83"/>
    </row>
    <row r="87" spans="1:28" ht="12">
      <c r="A87" s="101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83"/>
      <c r="AB87" s="83"/>
    </row>
    <row r="88" spans="1:28" ht="12">
      <c r="A88" s="101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83"/>
      <c r="AB88" s="83"/>
    </row>
    <row r="89" spans="1:28" ht="12">
      <c r="A89" s="101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83"/>
      <c r="AB89" s="83"/>
    </row>
    <row r="90" spans="1:28" ht="12">
      <c r="A90" s="101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83"/>
      <c r="AB90" s="83"/>
    </row>
    <row r="91" spans="1:28" ht="12">
      <c r="A91" s="101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83"/>
      <c r="AB91" s="83"/>
    </row>
    <row r="92" spans="1:28" ht="12">
      <c r="A92" s="101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83"/>
      <c r="AB92" s="83"/>
    </row>
    <row r="93" spans="1:28" ht="12">
      <c r="A93" s="101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83"/>
      <c r="AB93" s="83"/>
    </row>
    <row r="94" spans="1:28" ht="12">
      <c r="A94" s="101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83"/>
      <c r="AB94" s="83"/>
    </row>
    <row r="95" spans="3:28" ht="12"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83"/>
      <c r="AB95" s="83"/>
    </row>
    <row r="96" spans="3:28" ht="12"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83"/>
      <c r="AB96" s="83"/>
    </row>
    <row r="97" spans="3:28" ht="12"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</row>
    <row r="98" spans="3:28" ht="12"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</row>
    <row r="99" spans="3:28" ht="12"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</row>
    <row r="100" spans="3:28" ht="12"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</row>
    <row r="101" spans="3:28" ht="12"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</row>
    <row r="102" spans="3:28" ht="12"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</row>
    <row r="103" spans="3:28" ht="12"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</row>
    <row r="104" spans="3:28" ht="12"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</row>
    <row r="105" spans="3:28" ht="12"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</row>
    <row r="106" spans="3:28" ht="12"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</row>
    <row r="107" spans="3:28" ht="12"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</row>
    <row r="108" spans="3:28" ht="12"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</row>
    <row r="109" spans="3:28" ht="12"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</row>
    <row r="110" spans="3:28" ht="12"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</row>
    <row r="111" spans="3:28" ht="12"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</row>
    <row r="112" spans="3:28" ht="12"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</row>
    <row r="113" spans="3:28" ht="12"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</row>
    <row r="114" spans="3:28" ht="12"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</row>
    <row r="115" spans="3:28" ht="12"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</row>
    <row r="116" spans="3:28" ht="12"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</row>
    <row r="117" spans="3:28" ht="12"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</row>
    <row r="118" spans="3:28" ht="12"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</row>
    <row r="119" spans="3:28" ht="12"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</row>
    <row r="120" spans="3:28" ht="12"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</row>
    <row r="121" spans="3:28" ht="12"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</row>
    <row r="122" spans="3:28" ht="12"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</row>
    <row r="123" spans="3:28" ht="12"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</row>
    <row r="124" spans="3:28" ht="12"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</row>
    <row r="125" spans="3:28" ht="12"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</row>
    <row r="126" spans="3:28" ht="12"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</row>
    <row r="127" spans="3:28" ht="12"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</row>
    <row r="128" spans="3:28" ht="12"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</row>
    <row r="129" spans="3:28" ht="12"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</row>
    <row r="130" spans="3:28" ht="12"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</row>
    <row r="131" spans="3:28" ht="12"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</row>
    <row r="132" spans="3:28" ht="12"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</row>
    <row r="133" spans="3:28" ht="12"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</row>
    <row r="134" spans="3:28" ht="12"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</row>
    <row r="135" spans="3:28" ht="12"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</row>
    <row r="136" spans="3:28" ht="12"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</row>
    <row r="137" spans="3:28" ht="12"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</row>
    <row r="138" spans="3:28" ht="12"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</row>
    <row r="139" spans="3:28" ht="12"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</row>
    <row r="140" spans="3:28" ht="12"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</row>
    <row r="141" spans="3:28" ht="12"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</row>
    <row r="142" spans="3:28" ht="12"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</row>
    <row r="143" spans="3:28" ht="12"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</row>
    <row r="144" spans="3:28" ht="12"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</row>
    <row r="145" spans="3:28" ht="12"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</row>
    <row r="146" spans="3:28" ht="12"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</row>
    <row r="147" spans="3:28" ht="12"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</row>
    <row r="148" spans="3:28" ht="12"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</row>
    <row r="149" spans="3:28" ht="12"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</row>
    <row r="150" spans="3:28" ht="12"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</row>
    <row r="151" spans="3:28" ht="12"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</row>
    <row r="152" spans="3:28" ht="12"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</row>
    <row r="153" spans="3:28" ht="12"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</row>
    <row r="154" spans="3:28" ht="12"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</row>
    <row r="155" spans="3:28" ht="12"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</row>
    <row r="156" spans="3:28" ht="12"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</row>
    <row r="157" spans="3:28" ht="12"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</row>
    <row r="158" spans="3:28" ht="12"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</row>
    <row r="159" spans="3:28" ht="12"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</row>
    <row r="160" spans="3:28" ht="12"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</row>
    <row r="161" spans="3:28" ht="12"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</row>
    <row r="162" spans="3:28" ht="12"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</row>
    <row r="163" spans="3:28" ht="12"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</row>
    <row r="164" spans="3:28" ht="12"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</row>
    <row r="165" spans="3:28" ht="12"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</row>
    <row r="166" spans="3:28" ht="12"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</row>
    <row r="167" spans="3:28" ht="12"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</row>
    <row r="168" spans="3:28" ht="12"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</row>
    <row r="169" spans="3:28" ht="12"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</row>
    <row r="170" spans="3:28" ht="12"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</row>
    <row r="171" spans="3:28" ht="12"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</row>
    <row r="172" spans="3:28" ht="12"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</row>
  </sheetData>
  <sheetProtection/>
  <mergeCells count="44">
    <mergeCell ref="C5:D5"/>
    <mergeCell ref="C6:C10"/>
    <mergeCell ref="O9:O10"/>
    <mergeCell ref="O8:Q8"/>
    <mergeCell ref="L8:L10"/>
    <mergeCell ref="E6:J6"/>
    <mergeCell ref="I7:J7"/>
    <mergeCell ref="D6:D10"/>
    <mergeCell ref="F8:F10"/>
    <mergeCell ref="E8:E10"/>
    <mergeCell ref="A1:D1"/>
    <mergeCell ref="E1:Z1"/>
    <mergeCell ref="E2:Z2"/>
    <mergeCell ref="B5:B10"/>
    <mergeCell ref="A5:A10"/>
    <mergeCell ref="J8:J10"/>
    <mergeCell ref="K7:K10"/>
    <mergeCell ref="G8:G10"/>
    <mergeCell ref="R8:T8"/>
    <mergeCell ref="W6:W10"/>
    <mergeCell ref="AB7:AB10"/>
    <mergeCell ref="AA7:AA10"/>
    <mergeCell ref="P9:Q9"/>
    <mergeCell ref="L7:M7"/>
    <mergeCell ref="S9:T9"/>
    <mergeCell ref="H8:H10"/>
    <mergeCell ref="O7:T7"/>
    <mergeCell ref="M8:M10"/>
    <mergeCell ref="A3:X3"/>
    <mergeCell ref="U7:U10"/>
    <mergeCell ref="V7:V10"/>
    <mergeCell ref="E5:V5"/>
    <mergeCell ref="W5:Z5"/>
    <mergeCell ref="Y6:Y10"/>
    <mergeCell ref="I8:I10"/>
    <mergeCell ref="E7:F7"/>
    <mergeCell ref="K6:M6"/>
    <mergeCell ref="R9:R10"/>
    <mergeCell ref="N6:T6"/>
    <mergeCell ref="N7:N10"/>
    <mergeCell ref="Z6:Z10"/>
    <mergeCell ref="X6:X10"/>
    <mergeCell ref="G7:H7"/>
    <mergeCell ref="U6:V6"/>
  </mergeCells>
  <printOptions/>
  <pageMargins left="0" right="0" top="1" bottom="0.75" header="1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68"/>
  <sheetViews>
    <sheetView zoomScalePageLayoutView="0" workbookViewId="0" topLeftCell="A1">
      <pane ySplit="7" topLeftCell="A68" activePane="bottomLeft" state="frozen"/>
      <selection pane="topLeft" activeCell="A1" sqref="A1"/>
      <selection pane="bottomLeft" activeCell="C36" sqref="C36:L36"/>
    </sheetView>
  </sheetViews>
  <sheetFormatPr defaultColWidth="9.140625" defaultRowHeight="15"/>
  <cols>
    <col min="1" max="1" width="5.140625" style="1" customWidth="1"/>
    <col min="2" max="2" width="12.140625" style="1" customWidth="1"/>
    <col min="3" max="3" width="9.00390625" style="1" customWidth="1"/>
    <col min="4" max="4" width="13.7109375" style="1" customWidth="1"/>
    <col min="5" max="5" width="14.7109375" style="1" customWidth="1"/>
    <col min="6" max="6" width="15.28125" style="1" customWidth="1"/>
    <col min="7" max="7" width="12.7109375" style="1" customWidth="1"/>
    <col min="8" max="8" width="11.421875" style="1" customWidth="1"/>
    <col min="9" max="9" width="9.28125" style="1" customWidth="1"/>
    <col min="10" max="10" width="9.00390625" style="1" customWidth="1"/>
    <col min="11" max="11" width="16.00390625" style="1" customWidth="1"/>
    <col min="12" max="12" width="15.00390625" style="1" customWidth="1"/>
    <col min="13" max="16384" width="9.140625" style="1" customWidth="1"/>
  </cols>
  <sheetData>
    <row r="1" spans="1:13" ht="15.75">
      <c r="A1" s="194" t="s">
        <v>262</v>
      </c>
      <c r="B1" s="194"/>
      <c r="C1" s="194"/>
      <c r="D1" s="194"/>
      <c r="E1" s="196" t="s">
        <v>263</v>
      </c>
      <c r="F1" s="196"/>
      <c r="G1" s="196"/>
      <c r="H1" s="196"/>
      <c r="I1" s="196"/>
      <c r="J1" s="196"/>
      <c r="K1" s="196"/>
      <c r="L1" s="196"/>
      <c r="M1" s="118"/>
    </row>
    <row r="2" spans="5:12" ht="15">
      <c r="E2" s="231" t="s">
        <v>267</v>
      </c>
      <c r="F2" s="231"/>
      <c r="G2" s="231"/>
      <c r="H2" s="231"/>
      <c r="I2" s="231"/>
      <c r="J2" s="231"/>
      <c r="K2" s="231"/>
      <c r="L2" s="231"/>
    </row>
    <row r="3" spans="1:9" ht="14.25" customHeight="1">
      <c r="A3" s="194" t="s">
        <v>60</v>
      </c>
      <c r="B3" s="194"/>
      <c r="C3" s="194"/>
      <c r="D3" s="194"/>
      <c r="E3" s="194"/>
      <c r="F3" s="194"/>
      <c r="G3" s="194"/>
      <c r="H3" s="194"/>
      <c r="I3" s="194"/>
    </row>
    <row r="5" spans="1:12" ht="29.25" customHeight="1">
      <c r="A5" s="187" t="s">
        <v>152</v>
      </c>
      <c r="B5" s="187" t="s">
        <v>88</v>
      </c>
      <c r="C5" s="182" t="s">
        <v>283</v>
      </c>
      <c r="D5" s="182"/>
      <c r="E5" s="182" t="s">
        <v>78</v>
      </c>
      <c r="F5" s="182"/>
      <c r="G5" s="182"/>
      <c r="H5" s="182" t="s">
        <v>33</v>
      </c>
      <c r="I5" s="182"/>
      <c r="J5" s="182"/>
      <c r="K5" s="182"/>
      <c r="L5" s="191" t="s">
        <v>75</v>
      </c>
    </row>
    <row r="6" spans="1:12" ht="90" customHeight="1">
      <c r="A6" s="232"/>
      <c r="B6" s="232"/>
      <c r="C6" s="4" t="s">
        <v>32</v>
      </c>
      <c r="D6" s="4" t="s">
        <v>87</v>
      </c>
      <c r="E6" s="4" t="s">
        <v>61</v>
      </c>
      <c r="F6" s="4" t="s">
        <v>79</v>
      </c>
      <c r="G6" s="4" t="s">
        <v>62</v>
      </c>
      <c r="H6" s="4" t="s">
        <v>63</v>
      </c>
      <c r="I6" s="4" t="s">
        <v>64</v>
      </c>
      <c r="J6" s="4" t="s">
        <v>65</v>
      </c>
      <c r="K6" s="4" t="s">
        <v>76</v>
      </c>
      <c r="L6" s="221"/>
    </row>
    <row r="7" spans="1:12" ht="15">
      <c r="A7" s="188"/>
      <c r="B7" s="188"/>
      <c r="C7" s="12">
        <v>1</v>
      </c>
      <c r="D7" s="12">
        <v>2</v>
      </c>
      <c r="E7" s="12">
        <v>3</v>
      </c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</row>
    <row r="8" spans="1:12" ht="15">
      <c r="A8" s="14">
        <v>1</v>
      </c>
      <c r="B8" s="53" t="s">
        <v>91</v>
      </c>
      <c r="C8" s="65">
        <v>2</v>
      </c>
      <c r="D8" s="65">
        <v>10000</v>
      </c>
      <c r="E8" s="65">
        <v>3000000</v>
      </c>
      <c r="F8" s="65">
        <v>3180000</v>
      </c>
      <c r="G8" s="65">
        <v>0</v>
      </c>
      <c r="H8" s="65">
        <v>1</v>
      </c>
      <c r="I8" s="65">
        <v>0</v>
      </c>
      <c r="J8" s="65">
        <v>0</v>
      </c>
      <c r="K8" s="65">
        <v>1500000</v>
      </c>
      <c r="L8" s="65"/>
    </row>
    <row r="9" spans="1:14" ht="15">
      <c r="A9" s="15">
        <v>2</v>
      </c>
      <c r="B9" s="54" t="s">
        <v>92</v>
      </c>
      <c r="C9" s="66">
        <v>158</v>
      </c>
      <c r="D9" s="59">
        <v>61974</v>
      </c>
      <c r="E9" s="59">
        <v>1750000</v>
      </c>
      <c r="F9" s="59">
        <v>1350000</v>
      </c>
      <c r="G9" s="66">
        <v>0</v>
      </c>
      <c r="H9" s="66">
        <v>7</v>
      </c>
      <c r="I9" s="66">
        <v>2</v>
      </c>
      <c r="J9" s="66">
        <v>0</v>
      </c>
      <c r="K9" s="66">
        <v>0</v>
      </c>
      <c r="L9" s="59">
        <v>3159000</v>
      </c>
      <c r="M9" s="9"/>
      <c r="N9" s="9"/>
    </row>
    <row r="10" spans="1:14" ht="15">
      <c r="A10" s="15">
        <v>3</v>
      </c>
      <c r="B10" s="54" t="s">
        <v>93</v>
      </c>
      <c r="C10" s="59">
        <f>'[1]M5'!$B$75+'[2]M5'!$B$20</f>
        <v>26</v>
      </c>
      <c r="D10" s="59">
        <v>111300</v>
      </c>
      <c r="E10" s="59">
        <v>3013000</v>
      </c>
      <c r="F10" s="59">
        <v>550000</v>
      </c>
      <c r="G10" s="59">
        <v>0</v>
      </c>
      <c r="H10" s="59">
        <v>12</v>
      </c>
      <c r="I10" s="59">
        <f>'[1]M5'!$H$75+'[2]M5'!$H$20</f>
        <v>0</v>
      </c>
      <c r="J10" s="59">
        <f>'[1]M5'!$I$75+'[2]M5'!$I$20</f>
        <v>0</v>
      </c>
      <c r="K10" s="66">
        <v>6838032</v>
      </c>
      <c r="L10" s="59">
        <v>3037851</v>
      </c>
      <c r="M10" s="9"/>
      <c r="N10" s="9"/>
    </row>
    <row r="11" spans="1:14" ht="15">
      <c r="A11" s="15">
        <v>4</v>
      </c>
      <c r="B11" s="54" t="s">
        <v>94</v>
      </c>
      <c r="C11" s="59">
        <v>19</v>
      </c>
      <c r="D11" s="59">
        <v>228000</v>
      </c>
      <c r="E11" s="59">
        <v>829000</v>
      </c>
      <c r="F11" s="59">
        <v>429000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9"/>
      <c r="N11" s="9"/>
    </row>
    <row r="12" spans="1:14" ht="15">
      <c r="A12" s="15">
        <v>5</v>
      </c>
      <c r="B12" s="54" t="s">
        <v>95</v>
      </c>
      <c r="C12" s="66">
        <v>8</v>
      </c>
      <c r="D12" s="66">
        <v>28000</v>
      </c>
      <c r="E12" s="66">
        <v>162000</v>
      </c>
      <c r="F12" s="66">
        <v>50000</v>
      </c>
      <c r="G12" s="66">
        <v>0</v>
      </c>
      <c r="H12" s="66"/>
      <c r="I12" s="66">
        <v>0</v>
      </c>
      <c r="J12" s="66">
        <v>0</v>
      </c>
      <c r="K12" s="66"/>
      <c r="L12" s="66">
        <v>0</v>
      </c>
      <c r="M12" s="9"/>
      <c r="N12" s="9"/>
    </row>
    <row r="13" spans="1:14" ht="15">
      <c r="A13" s="15">
        <v>6</v>
      </c>
      <c r="B13" s="54" t="s">
        <v>96</v>
      </c>
      <c r="C13" s="59">
        <v>6</v>
      </c>
      <c r="D13" s="59">
        <v>5250</v>
      </c>
      <c r="E13" s="59">
        <v>3409393</v>
      </c>
      <c r="F13" s="59">
        <v>3409393</v>
      </c>
      <c r="G13" s="59">
        <v>616058</v>
      </c>
      <c r="H13" s="59"/>
      <c r="I13" s="59">
        <v>0</v>
      </c>
      <c r="J13" s="59">
        <v>1</v>
      </c>
      <c r="K13" s="59"/>
      <c r="L13" s="59">
        <v>720000</v>
      </c>
      <c r="M13" s="9"/>
      <c r="N13" s="9"/>
    </row>
    <row r="14" spans="1:14" ht="15">
      <c r="A14" s="15">
        <v>7</v>
      </c>
      <c r="B14" s="54" t="s">
        <v>97</v>
      </c>
      <c r="C14" s="59">
        <v>3</v>
      </c>
      <c r="D14" s="59">
        <v>1500</v>
      </c>
      <c r="E14" s="59">
        <v>3124560</v>
      </c>
      <c r="F14" s="59">
        <v>50000</v>
      </c>
      <c r="G14" s="59">
        <v>0</v>
      </c>
      <c r="H14" s="59">
        <v>1</v>
      </c>
      <c r="I14" s="59">
        <v>1</v>
      </c>
      <c r="J14" s="59">
        <v>1</v>
      </c>
      <c r="K14" s="59">
        <v>0</v>
      </c>
      <c r="L14" s="59">
        <v>60000</v>
      </c>
      <c r="M14" s="9"/>
      <c r="N14" s="9"/>
    </row>
    <row r="15" spans="1:14" ht="15">
      <c r="A15" s="15">
        <v>8</v>
      </c>
      <c r="B15" s="54" t="s">
        <v>98</v>
      </c>
      <c r="C15" s="59">
        <v>36</v>
      </c>
      <c r="D15" s="59">
        <v>500000</v>
      </c>
      <c r="E15" s="59">
        <v>1643600</v>
      </c>
      <c r="F15" s="60"/>
      <c r="G15" s="59">
        <v>360000</v>
      </c>
      <c r="H15" s="60"/>
      <c r="I15" s="60"/>
      <c r="J15" s="59">
        <v>1</v>
      </c>
      <c r="K15" s="60"/>
      <c r="L15" s="60"/>
      <c r="M15" s="9"/>
      <c r="N15" s="9"/>
    </row>
    <row r="16" spans="1:16" ht="15">
      <c r="A16" s="15">
        <v>9</v>
      </c>
      <c r="B16" s="54" t="s">
        <v>99</v>
      </c>
      <c r="C16" s="120">
        <v>0</v>
      </c>
      <c r="D16" s="120">
        <v>0</v>
      </c>
      <c r="E16" s="120">
        <v>163540</v>
      </c>
      <c r="F16" s="120">
        <v>0</v>
      </c>
      <c r="G16" s="120">
        <v>0</v>
      </c>
      <c r="H16" s="120">
        <v>0</v>
      </c>
      <c r="I16" s="120">
        <v>0</v>
      </c>
      <c r="J16" s="120">
        <v>1</v>
      </c>
      <c r="K16" s="120">
        <v>0</v>
      </c>
      <c r="L16" s="120">
        <v>0</v>
      </c>
      <c r="M16" s="56"/>
      <c r="N16" s="56"/>
      <c r="O16" s="56"/>
      <c r="P16" s="56"/>
    </row>
    <row r="17" spans="1:14" ht="15">
      <c r="A17" s="15">
        <v>10</v>
      </c>
      <c r="B17" s="54" t="s">
        <v>100</v>
      </c>
      <c r="C17" s="59">
        <v>13</v>
      </c>
      <c r="D17" s="59"/>
      <c r="E17" s="59">
        <v>1800000</v>
      </c>
      <c r="F17" s="59">
        <v>0</v>
      </c>
      <c r="G17" s="59">
        <v>102000</v>
      </c>
      <c r="H17" s="59"/>
      <c r="I17" s="59">
        <v>0</v>
      </c>
      <c r="J17" s="59">
        <v>0</v>
      </c>
      <c r="K17" s="59"/>
      <c r="L17" s="59"/>
      <c r="M17" s="9"/>
      <c r="N17" s="9"/>
    </row>
    <row r="18" spans="1:14" ht="15">
      <c r="A18" s="15">
        <v>11</v>
      </c>
      <c r="B18" s="54" t="s">
        <v>101</v>
      </c>
      <c r="C18" s="59">
        <v>1</v>
      </c>
      <c r="D18" s="59">
        <v>30725</v>
      </c>
      <c r="E18" s="59">
        <v>265000</v>
      </c>
      <c r="F18" s="59">
        <v>700000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9"/>
      <c r="N18" s="9"/>
    </row>
    <row r="19" spans="1:14" ht="15">
      <c r="A19" s="15">
        <v>12</v>
      </c>
      <c r="B19" s="54" t="s">
        <v>102</v>
      </c>
      <c r="C19" s="59">
        <v>3</v>
      </c>
      <c r="D19" s="59">
        <v>35000</v>
      </c>
      <c r="E19" s="59">
        <v>445600</v>
      </c>
      <c r="F19" s="59">
        <v>700000</v>
      </c>
      <c r="G19" s="59">
        <v>0</v>
      </c>
      <c r="H19" s="167">
        <v>287</v>
      </c>
      <c r="I19" s="59">
        <v>0</v>
      </c>
      <c r="J19" s="59">
        <v>0</v>
      </c>
      <c r="K19" s="59">
        <v>23500</v>
      </c>
      <c r="L19" s="59" t="s">
        <v>162</v>
      </c>
      <c r="M19" s="9"/>
      <c r="N19" s="9"/>
    </row>
    <row r="20" spans="1:14" ht="15">
      <c r="A20" s="15">
        <v>13</v>
      </c>
      <c r="B20" s="54" t="s">
        <v>103</v>
      </c>
      <c r="C20" s="59">
        <v>82</v>
      </c>
      <c r="D20" s="59">
        <v>205000</v>
      </c>
      <c r="E20" s="59">
        <v>747651</v>
      </c>
      <c r="F20" s="59">
        <v>100000</v>
      </c>
      <c r="G20" s="59">
        <v>500000</v>
      </c>
      <c r="H20" s="59">
        <v>0</v>
      </c>
      <c r="I20" s="59">
        <v>0</v>
      </c>
      <c r="J20" s="59">
        <v>1</v>
      </c>
      <c r="K20" s="59">
        <v>200000</v>
      </c>
      <c r="L20" s="59"/>
      <c r="M20" s="9"/>
      <c r="N20" s="9"/>
    </row>
    <row r="21" spans="1:14" ht="15">
      <c r="A21" s="15">
        <v>14</v>
      </c>
      <c r="B21" s="54" t="s">
        <v>104</v>
      </c>
      <c r="C21" s="59">
        <v>15</v>
      </c>
      <c r="D21" s="59">
        <v>31580</v>
      </c>
      <c r="E21" s="59">
        <v>893291</v>
      </c>
      <c r="F21" s="59">
        <v>259254.358</v>
      </c>
      <c r="G21" s="59">
        <v>256800</v>
      </c>
      <c r="H21" s="59">
        <v>10</v>
      </c>
      <c r="I21" s="59">
        <v>0</v>
      </c>
      <c r="J21" s="59">
        <v>1</v>
      </c>
      <c r="K21" s="59">
        <v>600</v>
      </c>
      <c r="L21" s="59">
        <v>0</v>
      </c>
      <c r="M21" s="9"/>
      <c r="N21" s="9"/>
    </row>
    <row r="22" spans="1:17" ht="15">
      <c r="A22" s="15">
        <v>15</v>
      </c>
      <c r="B22" s="54" t="s">
        <v>105</v>
      </c>
      <c r="C22" s="59">
        <v>167</v>
      </c>
      <c r="D22" s="59">
        <v>298436</v>
      </c>
      <c r="E22" s="59">
        <v>1324083</v>
      </c>
      <c r="F22" s="59">
        <v>975455</v>
      </c>
      <c r="G22" s="59">
        <v>276846</v>
      </c>
      <c r="H22" s="59">
        <v>3</v>
      </c>
      <c r="I22" s="59"/>
      <c r="J22" s="59"/>
      <c r="K22" s="59">
        <v>1170000</v>
      </c>
      <c r="L22" s="59">
        <v>920145</v>
      </c>
      <c r="M22" s="9"/>
      <c r="N22" s="9"/>
      <c r="O22" s="13"/>
      <c r="P22" s="13"/>
      <c r="Q22" s="13"/>
    </row>
    <row r="23" spans="1:14" ht="15">
      <c r="A23" s="15">
        <v>16</v>
      </c>
      <c r="B23" s="54" t="s">
        <v>106</v>
      </c>
      <c r="C23" s="59">
        <v>7</v>
      </c>
      <c r="D23" s="59">
        <v>20200</v>
      </c>
      <c r="E23" s="59">
        <v>2927912</v>
      </c>
      <c r="F23" s="59">
        <v>0</v>
      </c>
      <c r="G23" s="59">
        <v>0</v>
      </c>
      <c r="H23" s="59">
        <v>1</v>
      </c>
      <c r="I23" s="59">
        <v>0</v>
      </c>
      <c r="J23" s="59">
        <v>0</v>
      </c>
      <c r="K23" s="59">
        <v>500000</v>
      </c>
      <c r="L23" s="59">
        <v>0</v>
      </c>
      <c r="M23" s="9"/>
      <c r="N23" s="9"/>
    </row>
    <row r="24" spans="1:14" ht="15">
      <c r="A24" s="15">
        <v>17</v>
      </c>
      <c r="B24" s="54" t="s">
        <v>107</v>
      </c>
      <c r="C24" s="59">
        <v>7</v>
      </c>
      <c r="D24" s="59">
        <v>25200</v>
      </c>
      <c r="E24" s="59">
        <v>6114310</v>
      </c>
      <c r="F24" s="59">
        <v>796247</v>
      </c>
      <c r="G24" s="59">
        <v>0</v>
      </c>
      <c r="H24" s="59">
        <v>19</v>
      </c>
      <c r="I24" s="59">
        <v>2</v>
      </c>
      <c r="J24" s="59">
        <v>0</v>
      </c>
      <c r="K24" s="59">
        <v>0</v>
      </c>
      <c r="L24" s="59">
        <v>0</v>
      </c>
      <c r="M24" s="9"/>
      <c r="N24" s="9"/>
    </row>
    <row r="25" spans="1:14" ht="15">
      <c r="A25" s="15">
        <v>18</v>
      </c>
      <c r="B25" s="30" t="s">
        <v>89</v>
      </c>
      <c r="C25" s="66">
        <v>0</v>
      </c>
      <c r="D25" s="66">
        <v>0</v>
      </c>
      <c r="E25" s="66">
        <v>7000</v>
      </c>
      <c r="F25" s="66">
        <v>0</v>
      </c>
      <c r="G25" s="66"/>
      <c r="H25" s="66">
        <v>12</v>
      </c>
      <c r="I25" s="66">
        <v>0</v>
      </c>
      <c r="J25" s="66">
        <v>0</v>
      </c>
      <c r="K25" s="66"/>
      <c r="L25" s="66">
        <v>0</v>
      </c>
      <c r="M25" s="9"/>
      <c r="N25" s="9"/>
    </row>
    <row r="26" spans="1:14" s="7" customFormat="1" ht="15">
      <c r="A26" s="15">
        <v>19</v>
      </c>
      <c r="B26" s="54" t="s">
        <v>108</v>
      </c>
      <c r="C26" s="59">
        <v>32</v>
      </c>
      <c r="D26" s="59">
        <v>32000</v>
      </c>
      <c r="E26" s="59">
        <v>1225540</v>
      </c>
      <c r="F26" s="59">
        <v>0</v>
      </c>
      <c r="G26" s="59">
        <v>300000</v>
      </c>
      <c r="H26" s="59">
        <v>0</v>
      </c>
      <c r="I26" s="59">
        <v>0</v>
      </c>
      <c r="J26" s="59">
        <v>1</v>
      </c>
      <c r="K26" s="59"/>
      <c r="L26" s="59">
        <v>300000</v>
      </c>
      <c r="M26" s="38"/>
      <c r="N26" s="38"/>
    </row>
    <row r="27" spans="1:16" ht="15">
      <c r="A27" s="15">
        <v>20</v>
      </c>
      <c r="B27" s="54" t="s">
        <v>109</v>
      </c>
      <c r="C27" s="59">
        <v>4</v>
      </c>
      <c r="D27" s="59">
        <v>24000</v>
      </c>
      <c r="E27" s="59">
        <v>510000</v>
      </c>
      <c r="F27" s="59">
        <v>0</v>
      </c>
      <c r="G27" s="59">
        <v>250000</v>
      </c>
      <c r="H27" s="59">
        <v>1</v>
      </c>
      <c r="I27" s="59">
        <v>0</v>
      </c>
      <c r="J27" s="59">
        <v>1</v>
      </c>
      <c r="K27" s="59">
        <v>0</v>
      </c>
      <c r="L27" s="59">
        <v>0</v>
      </c>
      <c r="M27" s="39"/>
      <c r="N27" s="39"/>
      <c r="O27" s="29"/>
      <c r="P27" s="29"/>
    </row>
    <row r="28" spans="1:14" ht="15">
      <c r="A28" s="15">
        <v>21</v>
      </c>
      <c r="B28" s="54" t="s">
        <v>110</v>
      </c>
      <c r="C28" s="59">
        <v>12</v>
      </c>
      <c r="D28" s="59">
        <v>87555</v>
      </c>
      <c r="E28" s="59">
        <v>2014840</v>
      </c>
      <c r="F28" s="59"/>
      <c r="G28" s="59">
        <v>100000</v>
      </c>
      <c r="H28" s="59">
        <v>1</v>
      </c>
      <c r="I28" s="59"/>
      <c r="J28" s="59" t="s">
        <v>217</v>
      </c>
      <c r="K28" s="59"/>
      <c r="L28" s="59"/>
      <c r="M28" s="9"/>
      <c r="N28" s="9"/>
    </row>
    <row r="29" spans="1:14" ht="15">
      <c r="A29" s="15">
        <v>22</v>
      </c>
      <c r="B29" s="54" t="s">
        <v>111</v>
      </c>
      <c r="C29" s="66"/>
      <c r="D29" s="66"/>
      <c r="E29" s="66">
        <v>370000</v>
      </c>
      <c r="F29" s="66">
        <v>150000</v>
      </c>
      <c r="G29" s="66"/>
      <c r="H29" s="66"/>
      <c r="I29" s="66"/>
      <c r="J29" s="66"/>
      <c r="K29" s="66"/>
      <c r="L29" s="66"/>
      <c r="M29" s="9"/>
      <c r="N29" s="9"/>
    </row>
    <row r="30" spans="1:14" ht="15">
      <c r="A30" s="15">
        <v>23</v>
      </c>
      <c r="B30" s="54" t="s">
        <v>112</v>
      </c>
      <c r="C30" s="59"/>
      <c r="D30" s="59"/>
      <c r="E30" s="60">
        <v>1935000</v>
      </c>
      <c r="F30" s="59">
        <v>445775</v>
      </c>
      <c r="G30" s="59">
        <v>500000</v>
      </c>
      <c r="H30" s="59">
        <v>15</v>
      </c>
      <c r="I30" s="59"/>
      <c r="J30" s="59"/>
      <c r="K30" s="59"/>
      <c r="L30" s="59">
        <v>105000</v>
      </c>
      <c r="M30" s="9"/>
      <c r="N30" s="9"/>
    </row>
    <row r="31" spans="1:14" ht="15">
      <c r="A31" s="15">
        <v>24</v>
      </c>
      <c r="B31" s="54" t="s">
        <v>113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9"/>
      <c r="N31" s="9"/>
    </row>
    <row r="32" spans="1:14" ht="15">
      <c r="A32" s="15">
        <v>25</v>
      </c>
      <c r="B32" s="54" t="s">
        <v>114</v>
      </c>
      <c r="C32" s="59">
        <v>4</v>
      </c>
      <c r="D32" s="59">
        <v>6000</v>
      </c>
      <c r="E32" s="59">
        <v>556441</v>
      </c>
      <c r="F32" s="59">
        <v>150000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9"/>
      <c r="N32" s="9"/>
    </row>
    <row r="33" spans="1:14" ht="15">
      <c r="A33" s="15">
        <v>26</v>
      </c>
      <c r="B33" s="54" t="s">
        <v>115</v>
      </c>
      <c r="C33" s="59">
        <v>10</v>
      </c>
      <c r="D33" s="59">
        <v>120000</v>
      </c>
      <c r="E33" s="141">
        <v>3262300</v>
      </c>
      <c r="F33" s="59">
        <v>0</v>
      </c>
      <c r="G33" s="59"/>
      <c r="H33" s="59">
        <v>62</v>
      </c>
      <c r="I33" s="59">
        <v>0</v>
      </c>
      <c r="J33" s="59">
        <v>0</v>
      </c>
      <c r="K33" s="59"/>
      <c r="L33" s="59">
        <v>0</v>
      </c>
      <c r="M33" s="9"/>
      <c r="N33" s="9"/>
    </row>
    <row r="34" spans="1:14" ht="15">
      <c r="A34" s="15">
        <v>27</v>
      </c>
      <c r="B34" s="54" t="s">
        <v>116</v>
      </c>
      <c r="C34" s="59">
        <f>SUM(1+2+1)</f>
        <v>4</v>
      </c>
      <c r="D34" s="59">
        <v>5300</v>
      </c>
      <c r="E34" s="59">
        <v>5000000</v>
      </c>
      <c r="F34" s="59"/>
      <c r="G34" s="59">
        <v>5195000</v>
      </c>
      <c r="H34" s="59">
        <f>SUM(6)</f>
        <v>6</v>
      </c>
      <c r="I34" s="59">
        <f>SUM(0)</f>
        <v>0</v>
      </c>
      <c r="J34" s="59">
        <f>SUM(1)</f>
        <v>1</v>
      </c>
      <c r="K34" s="59">
        <v>21473000</v>
      </c>
      <c r="L34" s="59">
        <v>14160000</v>
      </c>
      <c r="M34" s="9"/>
      <c r="N34" s="9"/>
    </row>
    <row r="35" spans="1:14" ht="15">
      <c r="A35" s="15">
        <v>28</v>
      </c>
      <c r="B35" s="54" t="s">
        <v>117</v>
      </c>
      <c r="C35" s="168">
        <v>20</v>
      </c>
      <c r="D35" s="168">
        <v>21735</v>
      </c>
      <c r="E35" s="168">
        <v>268634</v>
      </c>
      <c r="F35" s="168">
        <v>130787</v>
      </c>
      <c r="G35" s="168"/>
      <c r="H35" s="168">
        <v>57</v>
      </c>
      <c r="I35" s="168"/>
      <c r="J35" s="168">
        <v>4</v>
      </c>
      <c r="K35" s="168">
        <v>1117414</v>
      </c>
      <c r="L35" s="168">
        <v>369779</v>
      </c>
      <c r="M35" s="51"/>
      <c r="N35" s="9"/>
    </row>
    <row r="36" spans="1:14" ht="15">
      <c r="A36" s="15">
        <v>29</v>
      </c>
      <c r="B36" s="54" t="s">
        <v>118</v>
      </c>
      <c r="C36" s="153">
        <v>0</v>
      </c>
      <c r="D36" s="153">
        <v>0</v>
      </c>
      <c r="E36" s="153">
        <v>1100000</v>
      </c>
      <c r="F36" s="153">
        <v>300000</v>
      </c>
      <c r="G36" s="153">
        <v>0</v>
      </c>
      <c r="H36" s="153">
        <v>5</v>
      </c>
      <c r="I36" s="153">
        <v>0</v>
      </c>
      <c r="J36" s="153">
        <v>0</v>
      </c>
      <c r="K36" s="153">
        <v>0</v>
      </c>
      <c r="L36" s="153">
        <v>800000</v>
      </c>
      <c r="M36" s="9"/>
      <c r="N36" s="9"/>
    </row>
    <row r="37" spans="1:14" ht="15">
      <c r="A37" s="15">
        <v>30</v>
      </c>
      <c r="B37" s="54" t="s">
        <v>119</v>
      </c>
      <c r="C37" s="169">
        <v>18</v>
      </c>
      <c r="D37" s="169">
        <v>27.54</v>
      </c>
      <c r="E37" s="174">
        <v>374000</v>
      </c>
      <c r="F37" s="169">
        <v>0</v>
      </c>
      <c r="G37" s="169">
        <v>130</v>
      </c>
      <c r="H37" s="169">
        <v>8</v>
      </c>
      <c r="I37" s="169">
        <v>0</v>
      </c>
      <c r="J37" s="169">
        <v>0</v>
      </c>
      <c r="K37" s="169" t="s">
        <v>158</v>
      </c>
      <c r="L37" s="169" t="s">
        <v>159</v>
      </c>
      <c r="M37" s="9"/>
      <c r="N37" s="9"/>
    </row>
    <row r="38" spans="1:14" ht="15">
      <c r="A38" s="15">
        <v>31</v>
      </c>
      <c r="B38" s="54" t="s">
        <v>120</v>
      </c>
      <c r="C38" s="66">
        <v>16</v>
      </c>
      <c r="D38" s="66">
        <v>25000</v>
      </c>
      <c r="E38" s="66"/>
      <c r="F38" s="66">
        <v>200000</v>
      </c>
      <c r="G38" s="66"/>
      <c r="H38" s="66"/>
      <c r="I38" s="66"/>
      <c r="J38" s="66"/>
      <c r="K38" s="66"/>
      <c r="L38" s="66"/>
      <c r="M38" s="9"/>
      <c r="N38" s="9"/>
    </row>
    <row r="39" spans="1:14" ht="15">
      <c r="A39" s="15">
        <v>32</v>
      </c>
      <c r="B39" s="54" t="s">
        <v>121</v>
      </c>
      <c r="C39" s="59">
        <v>3</v>
      </c>
      <c r="D39" s="59">
        <v>150000</v>
      </c>
      <c r="E39" s="59">
        <v>241000</v>
      </c>
      <c r="F39" s="59">
        <v>613625</v>
      </c>
      <c r="G39" s="59">
        <v>488500</v>
      </c>
      <c r="H39" s="59">
        <v>5</v>
      </c>
      <c r="I39" s="59">
        <v>0</v>
      </c>
      <c r="J39" s="59">
        <v>0</v>
      </c>
      <c r="K39" s="59">
        <v>165000</v>
      </c>
      <c r="L39" s="59">
        <v>0</v>
      </c>
      <c r="M39" s="9"/>
      <c r="N39" s="9"/>
    </row>
    <row r="40" spans="1:14" ht="15">
      <c r="A40" s="15">
        <v>33</v>
      </c>
      <c r="B40" s="54" t="s">
        <v>122</v>
      </c>
      <c r="C40" s="59">
        <v>25</v>
      </c>
      <c r="D40" s="139"/>
      <c r="E40" s="59">
        <f>D40</f>
        <v>0</v>
      </c>
      <c r="F40" s="59"/>
      <c r="G40" s="59"/>
      <c r="H40" s="59">
        <v>21</v>
      </c>
      <c r="I40" s="59"/>
      <c r="J40" s="59">
        <v>4</v>
      </c>
      <c r="K40" s="59"/>
      <c r="L40" s="59"/>
      <c r="M40" s="9"/>
      <c r="N40" s="9"/>
    </row>
    <row r="41" spans="1:18" ht="15">
      <c r="A41" s="15">
        <v>34</v>
      </c>
      <c r="B41" s="54" t="s">
        <v>123</v>
      </c>
      <c r="C41" s="59">
        <v>6</v>
      </c>
      <c r="D41" s="59">
        <v>2200</v>
      </c>
      <c r="E41" s="59">
        <v>1406627</v>
      </c>
      <c r="F41" s="59">
        <v>193913</v>
      </c>
      <c r="G41" s="59">
        <v>205594</v>
      </c>
      <c r="H41" s="59">
        <v>2</v>
      </c>
      <c r="I41" s="59">
        <v>0</v>
      </c>
      <c r="J41" s="59">
        <v>2</v>
      </c>
      <c r="K41" s="59">
        <v>0</v>
      </c>
      <c r="L41" s="59">
        <v>102500</v>
      </c>
      <c r="M41" s="39"/>
      <c r="N41" s="39"/>
      <c r="O41" s="29"/>
      <c r="P41" s="29"/>
      <c r="Q41" s="29"/>
      <c r="R41" s="29"/>
    </row>
    <row r="42" spans="1:14" ht="15">
      <c r="A42" s="15">
        <v>35</v>
      </c>
      <c r="B42" s="54" t="s">
        <v>124</v>
      </c>
      <c r="C42" s="59">
        <v>0</v>
      </c>
      <c r="D42" s="59">
        <v>0</v>
      </c>
      <c r="E42" s="59">
        <v>296309</v>
      </c>
      <c r="F42" s="59">
        <v>0</v>
      </c>
      <c r="G42" s="59">
        <v>300000</v>
      </c>
      <c r="H42" s="59">
        <v>0</v>
      </c>
      <c r="I42" s="59">
        <v>0</v>
      </c>
      <c r="J42" s="59">
        <v>0</v>
      </c>
      <c r="K42" s="59">
        <v>0</v>
      </c>
      <c r="L42" s="59"/>
      <c r="M42" s="9"/>
      <c r="N42" s="9"/>
    </row>
    <row r="43" spans="1:14" ht="15">
      <c r="A43" s="15">
        <v>36</v>
      </c>
      <c r="B43" s="54" t="s">
        <v>125</v>
      </c>
      <c r="C43" s="59">
        <v>72</v>
      </c>
      <c r="D43" s="59"/>
      <c r="E43" s="59">
        <v>6600000</v>
      </c>
      <c r="F43" s="59">
        <v>0</v>
      </c>
      <c r="G43" s="59">
        <v>150000</v>
      </c>
      <c r="H43" s="59">
        <v>0</v>
      </c>
      <c r="I43" s="59">
        <v>0</v>
      </c>
      <c r="J43" s="59">
        <v>0</v>
      </c>
      <c r="K43" s="59">
        <v>0</v>
      </c>
      <c r="L43" s="59"/>
      <c r="M43" s="9"/>
      <c r="N43" s="9"/>
    </row>
    <row r="44" spans="1:14" ht="15">
      <c r="A44" s="15">
        <v>37</v>
      </c>
      <c r="B44" s="54" t="s">
        <v>126</v>
      </c>
      <c r="C44" s="59"/>
      <c r="D44" s="59"/>
      <c r="E44" s="59">
        <v>1216160</v>
      </c>
      <c r="F44" s="59"/>
      <c r="G44" s="59">
        <v>100000</v>
      </c>
      <c r="H44" s="59"/>
      <c r="I44" s="59"/>
      <c r="J44" s="59"/>
      <c r="K44" s="59"/>
      <c r="L44" s="59"/>
      <c r="M44" s="9"/>
      <c r="N44" s="9"/>
    </row>
    <row r="45" spans="1:14" ht="15">
      <c r="A45" s="15">
        <v>38</v>
      </c>
      <c r="B45" s="54" t="s">
        <v>127</v>
      </c>
      <c r="C45" s="66">
        <v>1</v>
      </c>
      <c r="D45" s="66">
        <v>3000</v>
      </c>
      <c r="E45" s="66">
        <v>3512905</v>
      </c>
      <c r="F45" s="66">
        <v>0</v>
      </c>
      <c r="G45" s="66">
        <v>5000000</v>
      </c>
      <c r="H45" s="66">
        <v>0</v>
      </c>
      <c r="I45" s="66">
        <v>0</v>
      </c>
      <c r="J45" s="66">
        <v>1</v>
      </c>
      <c r="K45" s="66">
        <v>0</v>
      </c>
      <c r="L45" s="66">
        <v>0</v>
      </c>
      <c r="M45" s="9"/>
      <c r="N45" s="9"/>
    </row>
    <row r="46" spans="1:14" ht="15">
      <c r="A46" s="15">
        <v>39</v>
      </c>
      <c r="B46" s="54" t="s">
        <v>128</v>
      </c>
      <c r="C46" s="66">
        <v>15</v>
      </c>
      <c r="D46" s="66">
        <v>73965</v>
      </c>
      <c r="E46" s="66">
        <v>1335701</v>
      </c>
      <c r="F46" s="66">
        <v>279496</v>
      </c>
      <c r="G46" s="66">
        <v>130260</v>
      </c>
      <c r="H46" s="66">
        <v>55</v>
      </c>
      <c r="I46" s="66">
        <v>2</v>
      </c>
      <c r="J46" s="66"/>
      <c r="K46" s="66">
        <v>2535000</v>
      </c>
      <c r="L46" s="66">
        <v>491059</v>
      </c>
      <c r="M46" s="9"/>
      <c r="N46" s="9"/>
    </row>
    <row r="47" spans="1:14" ht="15">
      <c r="A47" s="15">
        <v>40</v>
      </c>
      <c r="B47" s="54" t="s">
        <v>129</v>
      </c>
      <c r="C47" s="59">
        <v>0</v>
      </c>
      <c r="D47" s="59">
        <v>0</v>
      </c>
      <c r="E47" s="59">
        <v>2935298</v>
      </c>
      <c r="F47" s="59">
        <v>300000</v>
      </c>
      <c r="G47" s="59">
        <v>0</v>
      </c>
      <c r="H47" s="59">
        <v>6</v>
      </c>
      <c r="I47" s="59">
        <v>0</v>
      </c>
      <c r="J47" s="59">
        <v>0</v>
      </c>
      <c r="K47" s="59">
        <v>7800000</v>
      </c>
      <c r="L47" s="59">
        <v>158000</v>
      </c>
      <c r="M47" s="9"/>
      <c r="N47" s="9"/>
    </row>
    <row r="48" spans="1:14" ht="15">
      <c r="A48" s="15">
        <v>41</v>
      </c>
      <c r="B48" s="54" t="s">
        <v>130</v>
      </c>
      <c r="C48" s="59">
        <v>50</v>
      </c>
      <c r="D48" s="59">
        <v>369568</v>
      </c>
      <c r="E48" s="59">
        <v>2680438</v>
      </c>
      <c r="F48" s="59">
        <v>0</v>
      </c>
      <c r="G48" s="59">
        <v>312225</v>
      </c>
      <c r="H48" s="59">
        <v>0</v>
      </c>
      <c r="I48" s="59">
        <v>0</v>
      </c>
      <c r="J48" s="59">
        <v>1</v>
      </c>
      <c r="K48" s="59">
        <v>250115</v>
      </c>
      <c r="L48" s="59">
        <v>1968591</v>
      </c>
      <c r="M48" s="9"/>
      <c r="N48" s="9"/>
    </row>
    <row r="49" spans="1:14" ht="15">
      <c r="A49" s="15">
        <v>42</v>
      </c>
      <c r="B49" s="54" t="s">
        <v>131</v>
      </c>
      <c r="C49" s="59">
        <v>2</v>
      </c>
      <c r="D49" s="141">
        <v>12000</v>
      </c>
      <c r="E49" s="141">
        <v>612000</v>
      </c>
      <c r="F49" s="141">
        <v>515000</v>
      </c>
      <c r="G49" s="141">
        <v>30000</v>
      </c>
      <c r="H49" s="59"/>
      <c r="I49" s="59"/>
      <c r="J49" s="59"/>
      <c r="K49" s="59"/>
      <c r="L49" s="59">
        <v>0</v>
      </c>
      <c r="M49" s="46"/>
      <c r="N49" s="9"/>
    </row>
    <row r="50" spans="1:14" ht="15">
      <c r="A50" s="15">
        <v>43</v>
      </c>
      <c r="B50" s="54" t="s">
        <v>132</v>
      </c>
      <c r="C50" s="59"/>
      <c r="D50" s="59"/>
      <c r="E50" s="59">
        <v>377000</v>
      </c>
      <c r="F50" s="59"/>
      <c r="G50" s="59">
        <v>20000</v>
      </c>
      <c r="H50" s="59"/>
      <c r="I50" s="59"/>
      <c r="J50" s="59"/>
      <c r="K50" s="59"/>
      <c r="L50" s="59"/>
      <c r="M50" s="9"/>
      <c r="N50" s="9"/>
    </row>
    <row r="51" spans="1:14" ht="15">
      <c r="A51" s="15">
        <v>44</v>
      </c>
      <c r="B51" s="54" t="s">
        <v>133</v>
      </c>
      <c r="C51" s="140">
        <v>1</v>
      </c>
      <c r="D51" s="141">
        <v>3000</v>
      </c>
      <c r="E51" s="59">
        <v>1623000</v>
      </c>
      <c r="F51" s="140">
        <v>0</v>
      </c>
      <c r="G51" s="140">
        <v>0</v>
      </c>
      <c r="H51" s="140">
        <v>34</v>
      </c>
      <c r="I51" s="140">
        <v>0</v>
      </c>
      <c r="J51" s="140">
        <v>0</v>
      </c>
      <c r="K51" s="140">
        <v>27200</v>
      </c>
      <c r="L51" s="140"/>
      <c r="M51" s="9"/>
      <c r="N51" s="9"/>
    </row>
    <row r="52" spans="1:14" ht="15">
      <c r="A52" s="15">
        <v>45</v>
      </c>
      <c r="B52" s="54" t="s">
        <v>134</v>
      </c>
      <c r="C52" s="59">
        <v>4</v>
      </c>
      <c r="D52" s="59">
        <v>24000</v>
      </c>
      <c r="E52" s="59">
        <v>1095500</v>
      </c>
      <c r="F52" s="59"/>
      <c r="G52" s="59"/>
      <c r="H52" s="59"/>
      <c r="I52" s="59"/>
      <c r="J52" s="59"/>
      <c r="K52" s="59"/>
      <c r="L52" s="59">
        <v>319700</v>
      </c>
      <c r="M52" s="46"/>
      <c r="N52" s="46"/>
    </row>
    <row r="53" spans="1:18" ht="15">
      <c r="A53" s="15">
        <v>46</v>
      </c>
      <c r="B53" s="54" t="s">
        <v>135</v>
      </c>
      <c r="C53" s="66">
        <v>22</v>
      </c>
      <c r="D53" s="66">
        <v>17000</v>
      </c>
      <c r="E53" s="66">
        <v>963000</v>
      </c>
      <c r="F53" s="66">
        <v>0</v>
      </c>
      <c r="G53" s="66"/>
      <c r="H53" s="66">
        <v>3</v>
      </c>
      <c r="I53" s="66">
        <v>0</v>
      </c>
      <c r="J53" s="66">
        <v>2</v>
      </c>
      <c r="K53" s="66">
        <v>0</v>
      </c>
      <c r="L53" s="66">
        <v>200000</v>
      </c>
      <c r="M53" s="9"/>
      <c r="N53" s="9"/>
      <c r="O53" s="26"/>
      <c r="P53" s="26"/>
      <c r="Q53" s="26"/>
      <c r="R53" s="26"/>
    </row>
    <row r="54" spans="1:14" ht="15">
      <c r="A54" s="15">
        <v>47</v>
      </c>
      <c r="B54" s="54" t="s">
        <v>136</v>
      </c>
      <c r="C54" s="59">
        <v>10</v>
      </c>
      <c r="D54" s="59">
        <v>350000</v>
      </c>
      <c r="E54" s="59">
        <v>3297735</v>
      </c>
      <c r="F54" s="59">
        <v>90000</v>
      </c>
      <c r="G54" s="59">
        <v>950000</v>
      </c>
      <c r="H54" s="59">
        <v>3</v>
      </c>
      <c r="I54" s="59"/>
      <c r="J54" s="59"/>
      <c r="K54" s="59"/>
      <c r="L54" s="59"/>
      <c r="M54" s="9"/>
      <c r="N54" s="9"/>
    </row>
    <row r="55" spans="1:14" ht="15">
      <c r="A55" s="15">
        <v>48</v>
      </c>
      <c r="B55" s="54" t="s">
        <v>137</v>
      </c>
      <c r="C55" s="59">
        <v>60</v>
      </c>
      <c r="D55" s="59">
        <v>720000</v>
      </c>
      <c r="E55" s="59">
        <v>250000</v>
      </c>
      <c r="F55" s="59">
        <v>0</v>
      </c>
      <c r="G55" s="59">
        <v>410000</v>
      </c>
      <c r="H55" s="59">
        <v>308</v>
      </c>
      <c r="I55" s="59">
        <v>0</v>
      </c>
      <c r="J55" s="59">
        <v>0</v>
      </c>
      <c r="K55" s="59">
        <v>462000</v>
      </c>
      <c r="L55" s="59"/>
      <c r="M55" s="39"/>
      <c r="N55" s="9"/>
    </row>
    <row r="56" spans="1:14" ht="15">
      <c r="A56" s="15">
        <v>49</v>
      </c>
      <c r="B56" s="54" t="s">
        <v>138</v>
      </c>
      <c r="C56" s="59"/>
      <c r="D56" s="59"/>
      <c r="E56" s="59">
        <v>1450000</v>
      </c>
      <c r="F56" s="59"/>
      <c r="G56" s="59"/>
      <c r="H56" s="59">
        <v>11</v>
      </c>
      <c r="I56" s="59"/>
      <c r="J56" s="59">
        <v>0</v>
      </c>
      <c r="K56" s="59">
        <v>3200000</v>
      </c>
      <c r="L56" s="59"/>
      <c r="M56" s="9"/>
      <c r="N56" s="9"/>
    </row>
    <row r="57" spans="1:14" ht="15">
      <c r="A57" s="15">
        <v>50</v>
      </c>
      <c r="B57" s="54" t="s">
        <v>139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9"/>
      <c r="N57" s="9"/>
    </row>
    <row r="58" spans="1:14" ht="15">
      <c r="A58" s="15">
        <v>51</v>
      </c>
      <c r="B58" s="54" t="s">
        <v>140</v>
      </c>
      <c r="C58" s="59">
        <v>26</v>
      </c>
      <c r="D58" s="59">
        <v>100000</v>
      </c>
      <c r="E58" s="59">
        <v>883724</v>
      </c>
      <c r="F58" s="59"/>
      <c r="G58" s="59"/>
      <c r="H58" s="59">
        <v>93</v>
      </c>
      <c r="I58" s="59"/>
      <c r="J58" s="59"/>
      <c r="K58" s="59"/>
      <c r="L58" s="59"/>
      <c r="M58" s="9"/>
      <c r="N58" s="9"/>
    </row>
    <row r="59" spans="1:14" ht="15">
      <c r="A59" s="15">
        <v>52</v>
      </c>
      <c r="B59" s="54" t="s">
        <v>141</v>
      </c>
      <c r="C59" s="59">
        <v>0</v>
      </c>
      <c r="D59" s="59">
        <v>0</v>
      </c>
      <c r="E59" s="59">
        <v>1609490</v>
      </c>
      <c r="F59" s="59">
        <v>0</v>
      </c>
      <c r="G59" s="59">
        <v>300000</v>
      </c>
      <c r="H59" s="59">
        <v>0</v>
      </c>
      <c r="I59" s="59">
        <v>0</v>
      </c>
      <c r="J59" s="59">
        <v>0</v>
      </c>
      <c r="K59" s="59">
        <v>0</v>
      </c>
      <c r="L59" s="59">
        <v>300000</v>
      </c>
      <c r="M59" s="9"/>
      <c r="N59" s="9"/>
    </row>
    <row r="60" spans="1:14" ht="15">
      <c r="A60" s="15">
        <v>53</v>
      </c>
      <c r="B60" s="54" t="s">
        <v>142</v>
      </c>
      <c r="C60" s="66">
        <v>5</v>
      </c>
      <c r="D60" s="66">
        <v>18000</v>
      </c>
      <c r="E60" s="66">
        <v>150000</v>
      </c>
      <c r="F60" s="66"/>
      <c r="G60" s="66">
        <v>450000</v>
      </c>
      <c r="H60" s="66"/>
      <c r="I60" s="66"/>
      <c r="J60" s="66">
        <v>2</v>
      </c>
      <c r="K60" s="66"/>
      <c r="L60" s="66"/>
      <c r="M60" s="9"/>
      <c r="N60" s="9"/>
    </row>
    <row r="61" spans="1:14" ht="15">
      <c r="A61" s="15">
        <v>54</v>
      </c>
      <c r="B61" s="30" t="s">
        <v>90</v>
      </c>
      <c r="C61" s="66">
        <v>15</v>
      </c>
      <c r="D61" s="66">
        <v>54000</v>
      </c>
      <c r="E61" s="66">
        <v>210000</v>
      </c>
      <c r="F61" s="66">
        <v>250000</v>
      </c>
      <c r="G61" s="66">
        <v>0</v>
      </c>
      <c r="H61" s="66">
        <v>2</v>
      </c>
      <c r="I61" s="66">
        <v>0</v>
      </c>
      <c r="J61" s="66">
        <v>0</v>
      </c>
      <c r="K61" s="66">
        <v>0</v>
      </c>
      <c r="L61" s="66">
        <v>856000</v>
      </c>
      <c r="M61" s="9"/>
      <c r="N61" s="9"/>
    </row>
    <row r="62" spans="1:14" ht="15">
      <c r="A62" s="15">
        <v>55</v>
      </c>
      <c r="B62" s="54" t="s">
        <v>143</v>
      </c>
      <c r="C62" s="59"/>
      <c r="D62" s="59"/>
      <c r="E62" s="59">
        <v>3032928</v>
      </c>
      <c r="F62" s="59">
        <v>0</v>
      </c>
      <c r="G62" s="59">
        <v>627446</v>
      </c>
      <c r="H62" s="59">
        <v>0</v>
      </c>
      <c r="I62" s="59">
        <v>0</v>
      </c>
      <c r="J62" s="59">
        <v>0</v>
      </c>
      <c r="K62" s="59">
        <v>0</v>
      </c>
      <c r="L62" s="59"/>
      <c r="M62" s="9"/>
      <c r="N62" s="9"/>
    </row>
    <row r="63" spans="1:14" ht="15">
      <c r="A63" s="15">
        <v>56</v>
      </c>
      <c r="B63" s="54" t="s">
        <v>144</v>
      </c>
      <c r="C63" s="59">
        <v>29</v>
      </c>
      <c r="D63" s="59">
        <v>427000</v>
      </c>
      <c r="E63" s="59">
        <v>1530000</v>
      </c>
      <c r="F63" s="59">
        <v>0</v>
      </c>
      <c r="G63" s="59">
        <v>888990</v>
      </c>
      <c r="H63" s="59">
        <v>0</v>
      </c>
      <c r="I63" s="59">
        <v>0</v>
      </c>
      <c r="J63" s="59">
        <v>0</v>
      </c>
      <c r="K63" s="59">
        <v>0</v>
      </c>
      <c r="L63" s="59">
        <v>0</v>
      </c>
      <c r="M63" s="9"/>
      <c r="N63" s="9"/>
    </row>
    <row r="64" spans="1:14" ht="15">
      <c r="A64" s="15">
        <v>57</v>
      </c>
      <c r="B64" s="152" t="s">
        <v>270</v>
      </c>
      <c r="C64" s="59">
        <v>48</v>
      </c>
      <c r="D64" s="141">
        <v>230400</v>
      </c>
      <c r="E64" s="141">
        <v>7130510</v>
      </c>
      <c r="F64" s="59">
        <v>0</v>
      </c>
      <c r="G64" s="141">
        <v>100000</v>
      </c>
      <c r="H64" s="59">
        <v>0</v>
      </c>
      <c r="I64" s="59">
        <v>0</v>
      </c>
      <c r="J64" s="59">
        <v>1</v>
      </c>
      <c r="K64" s="59"/>
      <c r="L64" s="59">
        <v>0</v>
      </c>
      <c r="M64" s="9"/>
      <c r="N64" s="9"/>
    </row>
    <row r="65" spans="1:14" ht="15">
      <c r="A65" s="15">
        <v>58</v>
      </c>
      <c r="B65" s="54" t="s">
        <v>146</v>
      </c>
      <c r="C65" s="59">
        <v>43</v>
      </c>
      <c r="D65" s="59">
        <v>412800</v>
      </c>
      <c r="E65" s="59">
        <v>1528000</v>
      </c>
      <c r="F65" s="59">
        <v>533000</v>
      </c>
      <c r="G65" s="59">
        <v>460000</v>
      </c>
      <c r="H65" s="59">
        <v>0</v>
      </c>
      <c r="I65" s="59">
        <v>0</v>
      </c>
      <c r="J65" s="59">
        <v>0</v>
      </c>
      <c r="K65" s="59"/>
      <c r="L65" s="59">
        <v>0</v>
      </c>
      <c r="M65" s="9"/>
      <c r="N65" s="9"/>
    </row>
    <row r="66" spans="1:14" ht="15">
      <c r="A66" s="15">
        <v>59</v>
      </c>
      <c r="B66" s="54" t="s">
        <v>147</v>
      </c>
      <c r="C66" s="153">
        <v>4</v>
      </c>
      <c r="D66" s="153">
        <v>47765</v>
      </c>
      <c r="E66" s="153">
        <v>4746000</v>
      </c>
      <c r="F66" s="153">
        <v>0</v>
      </c>
      <c r="G66" s="153">
        <v>52000000</v>
      </c>
      <c r="H66" s="153">
        <v>353</v>
      </c>
      <c r="I66" s="153"/>
      <c r="J66" s="153"/>
      <c r="K66" s="163">
        <v>63540</v>
      </c>
      <c r="L66" s="153"/>
      <c r="M66" s="9"/>
      <c r="N66" s="9"/>
    </row>
    <row r="67" spans="1:14" ht="15">
      <c r="A67" s="15">
        <v>60</v>
      </c>
      <c r="B67" s="54" t="s">
        <v>148</v>
      </c>
      <c r="C67" s="168">
        <v>0</v>
      </c>
      <c r="D67" s="168">
        <v>0</v>
      </c>
      <c r="E67" s="168">
        <v>320000</v>
      </c>
      <c r="F67" s="168">
        <v>0</v>
      </c>
      <c r="G67" s="168">
        <v>375000</v>
      </c>
      <c r="H67" s="168">
        <v>0</v>
      </c>
      <c r="I67" s="168">
        <v>0</v>
      </c>
      <c r="J67" s="168">
        <v>0</v>
      </c>
      <c r="K67" s="168">
        <v>0</v>
      </c>
      <c r="L67" s="168">
        <v>0</v>
      </c>
      <c r="M67" s="9"/>
      <c r="N67" s="9"/>
    </row>
    <row r="68" spans="1:14" ht="15">
      <c r="A68" s="15">
        <v>61</v>
      </c>
      <c r="B68" s="54" t="s">
        <v>149</v>
      </c>
      <c r="C68" s="153">
        <v>68</v>
      </c>
      <c r="D68" s="153">
        <v>812600000</v>
      </c>
      <c r="E68" s="153">
        <v>3286540000</v>
      </c>
      <c r="F68" s="153">
        <v>0</v>
      </c>
      <c r="G68" s="153">
        <v>2720639</v>
      </c>
      <c r="H68" s="153">
        <v>0</v>
      </c>
      <c r="I68" s="153">
        <v>0</v>
      </c>
      <c r="J68" s="153">
        <v>0</v>
      </c>
      <c r="K68" s="153">
        <v>0</v>
      </c>
      <c r="L68" s="153">
        <v>0</v>
      </c>
      <c r="M68" s="9"/>
      <c r="N68" s="9"/>
    </row>
    <row r="69" spans="1:14" ht="15">
      <c r="A69" s="15">
        <v>62</v>
      </c>
      <c r="B69" s="54" t="s">
        <v>150</v>
      </c>
      <c r="C69" s="169">
        <v>15</v>
      </c>
      <c r="D69" s="169"/>
      <c r="E69" s="169"/>
      <c r="F69" s="169">
        <v>203500</v>
      </c>
      <c r="G69" s="169">
        <v>0</v>
      </c>
      <c r="H69" s="169"/>
      <c r="I69" s="169"/>
      <c r="J69" s="169"/>
      <c r="K69" s="169"/>
      <c r="L69" s="169"/>
      <c r="M69" s="9"/>
      <c r="N69" s="9"/>
    </row>
    <row r="70" spans="1:14" ht="15">
      <c r="A70" s="15">
        <v>63</v>
      </c>
      <c r="B70" s="54" t="s">
        <v>151</v>
      </c>
      <c r="C70" s="59"/>
      <c r="D70" s="59"/>
      <c r="E70" s="59">
        <v>425000</v>
      </c>
      <c r="F70" s="59"/>
      <c r="G70" s="59">
        <v>275000</v>
      </c>
      <c r="H70" s="59">
        <v>1</v>
      </c>
      <c r="I70" s="59"/>
      <c r="J70" s="59">
        <v>1</v>
      </c>
      <c r="K70" s="59"/>
      <c r="L70" s="59">
        <v>85000</v>
      </c>
      <c r="M70" s="9"/>
      <c r="N70" s="9"/>
    </row>
    <row r="71" spans="1:14" ht="15">
      <c r="A71" s="77"/>
      <c r="B71" s="138" t="s">
        <v>272</v>
      </c>
      <c r="C71" s="64">
        <f aca="true" t="shared" si="0" ref="C71:L71">SUM(C9:C70)</f>
        <v>1195</v>
      </c>
      <c r="D71" s="64">
        <f t="shared" si="0"/>
        <v>817518480.54</v>
      </c>
      <c r="E71" s="64">
        <f t="shared" si="0"/>
        <v>3383235020</v>
      </c>
      <c r="F71" s="64">
        <f t="shared" si="0"/>
        <v>13724445.358</v>
      </c>
      <c r="G71" s="64">
        <f t="shared" si="0"/>
        <v>74750488</v>
      </c>
      <c r="H71" s="64">
        <f t="shared" si="0"/>
        <v>1404</v>
      </c>
      <c r="I71" s="64">
        <f t="shared" si="0"/>
        <v>7</v>
      </c>
      <c r="J71" s="64">
        <f t="shared" si="0"/>
        <v>27</v>
      </c>
      <c r="K71" s="64">
        <f t="shared" si="0"/>
        <v>45825401</v>
      </c>
      <c r="L71" s="64">
        <f t="shared" si="0"/>
        <v>28112625</v>
      </c>
      <c r="M71" s="9"/>
      <c r="N71" s="9"/>
    </row>
    <row r="72" spans="1:14" ht="15">
      <c r="A72" s="18"/>
      <c r="B72" s="4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9"/>
      <c r="N72" s="9"/>
    </row>
    <row r="73" spans="1:14" ht="15">
      <c r="A73" s="18"/>
      <c r="B73" s="4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9"/>
      <c r="N73" s="9"/>
    </row>
    <row r="74" spans="1:14" ht="15">
      <c r="A74" s="18"/>
      <c r="B74" s="4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9"/>
      <c r="N74" s="9"/>
    </row>
    <row r="75" spans="1:14" ht="15">
      <c r="A75" s="18"/>
      <c r="B75" s="4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9"/>
      <c r="N75" s="9"/>
    </row>
    <row r="76" spans="1:14" ht="15">
      <c r="A76" s="18"/>
      <c r="B76" s="4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9"/>
      <c r="N76" s="9"/>
    </row>
    <row r="77" spans="1:14" ht="15">
      <c r="A77" s="18"/>
      <c r="B77" s="4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9"/>
      <c r="N77" s="9"/>
    </row>
    <row r="78" spans="1:14" ht="15">
      <c r="A78" s="18"/>
      <c r="B78" s="4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9"/>
      <c r="N78" s="9"/>
    </row>
    <row r="79" spans="1:14" ht="15">
      <c r="A79" s="18"/>
      <c r="B79" s="23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9"/>
      <c r="N79" s="9"/>
    </row>
    <row r="80" spans="1:14" ht="15">
      <c r="A80" s="18"/>
      <c r="B80" s="23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9"/>
      <c r="N80" s="9"/>
    </row>
    <row r="81" spans="1:14" ht="15">
      <c r="A81" s="18"/>
      <c r="B81" s="23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9"/>
      <c r="N81" s="9"/>
    </row>
    <row r="82" spans="1:14" ht="15">
      <c r="A82" s="18"/>
      <c r="B82" s="23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9"/>
      <c r="N82" s="9"/>
    </row>
    <row r="83" spans="1:14" ht="15">
      <c r="A83" s="18"/>
      <c r="B83" s="23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9"/>
      <c r="N83" s="9"/>
    </row>
    <row r="84" spans="1:14" ht="15">
      <c r="A84" s="18"/>
      <c r="B84" s="23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9"/>
      <c r="N84" s="9"/>
    </row>
    <row r="85" spans="1:14" ht="15">
      <c r="A85" s="18"/>
      <c r="B85" s="23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9"/>
      <c r="N85" s="9"/>
    </row>
    <row r="86" spans="1:14" ht="15">
      <c r="A86" s="18"/>
      <c r="B86" s="23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9"/>
      <c r="N86" s="9"/>
    </row>
    <row r="87" spans="1:14" ht="15">
      <c r="A87" s="52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9"/>
      <c r="N87" s="9"/>
    </row>
    <row r="88" spans="1:14" ht="15">
      <c r="A88" s="52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9"/>
      <c r="N88" s="9"/>
    </row>
    <row r="89" spans="1:14" ht="15">
      <c r="A89" s="52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9"/>
      <c r="N89" s="9"/>
    </row>
    <row r="90" spans="1:14" ht="15">
      <c r="A90" s="52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9"/>
      <c r="N90" s="9"/>
    </row>
    <row r="91" spans="1:14" ht="15">
      <c r="A91" s="18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9"/>
      <c r="N91" s="9"/>
    </row>
    <row r="92" spans="1:12" ht="15">
      <c r="A92" s="18"/>
      <c r="C92" s="18"/>
      <c r="D92" s="18"/>
      <c r="E92" s="18"/>
      <c r="F92" s="18"/>
      <c r="G92" s="18"/>
      <c r="H92" s="18"/>
      <c r="I92" s="18"/>
      <c r="J92" s="18"/>
      <c r="K92" s="18"/>
      <c r="L92" s="18"/>
    </row>
    <row r="93" spans="1:12" ht="15">
      <c r="A93" s="18"/>
      <c r="C93" s="18"/>
      <c r="D93" s="18"/>
      <c r="E93" s="18"/>
      <c r="F93" s="18"/>
      <c r="G93" s="18"/>
      <c r="H93" s="18"/>
      <c r="I93" s="18"/>
      <c r="J93" s="18"/>
      <c r="K93" s="18"/>
      <c r="L93" s="18"/>
    </row>
    <row r="94" spans="1:12" ht="15">
      <c r="A94" s="18"/>
      <c r="C94" s="18"/>
      <c r="D94" s="18"/>
      <c r="E94" s="18"/>
      <c r="F94" s="18"/>
      <c r="G94" s="18"/>
      <c r="H94" s="18"/>
      <c r="I94" s="18"/>
      <c r="J94" s="18"/>
      <c r="K94" s="18"/>
      <c r="L94" s="18"/>
    </row>
    <row r="95" spans="1:12" ht="15">
      <c r="A95" s="18"/>
      <c r="C95" s="18"/>
      <c r="D95" s="18"/>
      <c r="E95" s="18"/>
      <c r="F95" s="18"/>
      <c r="G95" s="18"/>
      <c r="H95" s="18"/>
      <c r="I95" s="18"/>
      <c r="J95" s="18"/>
      <c r="K95" s="18"/>
      <c r="L95" s="18"/>
    </row>
    <row r="96" spans="1:12" ht="15">
      <c r="A96" s="18"/>
      <c r="C96" s="18"/>
      <c r="D96" s="18"/>
      <c r="E96" s="18"/>
      <c r="F96" s="18"/>
      <c r="G96" s="18"/>
      <c r="H96" s="18"/>
      <c r="I96" s="18"/>
      <c r="J96" s="18"/>
      <c r="K96" s="18"/>
      <c r="L96" s="18"/>
    </row>
    <row r="97" spans="1:12" ht="15">
      <c r="A97" s="18"/>
      <c r="C97" s="18"/>
      <c r="D97" s="18"/>
      <c r="E97" s="18"/>
      <c r="F97" s="18"/>
      <c r="G97" s="18"/>
      <c r="H97" s="18"/>
      <c r="I97" s="18"/>
      <c r="J97" s="18"/>
      <c r="K97" s="18"/>
      <c r="L97" s="18"/>
    </row>
    <row r="98" spans="1:12" ht="15">
      <c r="A98" s="18"/>
      <c r="C98" s="18"/>
      <c r="D98" s="18"/>
      <c r="E98" s="18"/>
      <c r="F98" s="18"/>
      <c r="G98" s="18"/>
      <c r="H98" s="18"/>
      <c r="I98" s="18"/>
      <c r="J98" s="18"/>
      <c r="K98" s="18"/>
      <c r="L98" s="18"/>
    </row>
    <row r="99" spans="1:12" ht="15">
      <c r="A99" s="18"/>
      <c r="C99" s="18"/>
      <c r="D99" s="18"/>
      <c r="E99" s="18"/>
      <c r="F99" s="18"/>
      <c r="G99" s="18"/>
      <c r="H99" s="18"/>
      <c r="I99" s="18"/>
      <c r="J99" s="18"/>
      <c r="K99" s="18"/>
      <c r="L99" s="18"/>
    </row>
    <row r="100" spans="1:12" ht="15">
      <c r="A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</row>
    <row r="101" spans="1:12" ht="15">
      <c r="A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</row>
    <row r="102" spans="1:12" ht="15">
      <c r="A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</row>
    <row r="103" spans="1:12" ht="15">
      <c r="A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</row>
    <row r="104" spans="1:12" ht="15">
      <c r="A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</row>
    <row r="105" spans="1:12" ht="15">
      <c r="A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</row>
    <row r="106" spans="1:12" ht="15">
      <c r="A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</row>
    <row r="107" spans="1:12" ht="15">
      <c r="A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</row>
    <row r="108" spans="1:12" ht="15">
      <c r="A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</row>
    <row r="109" spans="1:12" ht="15">
      <c r="A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</row>
    <row r="110" spans="1:12" ht="15">
      <c r="A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</row>
    <row r="111" spans="1:12" ht="15">
      <c r="A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</row>
    <row r="112" spans="1:12" ht="15">
      <c r="A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</row>
    <row r="113" spans="1:12" ht="15">
      <c r="A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</row>
    <row r="114" spans="3:12" ht="15">
      <c r="C114" s="18"/>
      <c r="D114" s="18"/>
      <c r="E114" s="18"/>
      <c r="F114" s="18"/>
      <c r="G114" s="18"/>
      <c r="H114" s="18"/>
      <c r="I114" s="18"/>
      <c r="J114" s="18"/>
      <c r="K114" s="18"/>
      <c r="L114" s="18"/>
    </row>
    <row r="115" spans="3:12" ht="15">
      <c r="C115" s="18"/>
      <c r="D115" s="18"/>
      <c r="E115" s="18"/>
      <c r="F115" s="18"/>
      <c r="G115" s="18"/>
      <c r="H115" s="18"/>
      <c r="I115" s="18"/>
      <c r="J115" s="18"/>
      <c r="K115" s="18"/>
      <c r="L115" s="18"/>
    </row>
    <row r="116" spans="3:12" ht="15">
      <c r="C116" s="18"/>
      <c r="D116" s="18"/>
      <c r="E116" s="18"/>
      <c r="F116" s="18"/>
      <c r="G116" s="18"/>
      <c r="H116" s="18"/>
      <c r="I116" s="18"/>
      <c r="J116" s="18"/>
      <c r="K116" s="18"/>
      <c r="L116" s="18"/>
    </row>
    <row r="117" spans="3:12" ht="15">
      <c r="C117" s="18"/>
      <c r="D117" s="18"/>
      <c r="E117" s="18"/>
      <c r="F117" s="18"/>
      <c r="G117" s="18"/>
      <c r="H117" s="18"/>
      <c r="I117" s="18"/>
      <c r="J117" s="18"/>
      <c r="K117" s="18"/>
      <c r="L117" s="18"/>
    </row>
    <row r="118" spans="3:12" ht="15">
      <c r="C118" s="18"/>
      <c r="D118" s="18"/>
      <c r="E118" s="18"/>
      <c r="F118" s="18"/>
      <c r="G118" s="18"/>
      <c r="H118" s="18"/>
      <c r="I118" s="18"/>
      <c r="J118" s="18"/>
      <c r="K118" s="18"/>
      <c r="L118" s="18"/>
    </row>
    <row r="119" spans="3:12" ht="15">
      <c r="C119" s="18"/>
      <c r="D119" s="18"/>
      <c r="E119" s="18"/>
      <c r="F119" s="18"/>
      <c r="G119" s="18"/>
      <c r="H119" s="18"/>
      <c r="I119" s="18"/>
      <c r="J119" s="18"/>
      <c r="K119" s="18"/>
      <c r="L119" s="18"/>
    </row>
    <row r="120" spans="3:12" ht="15">
      <c r="C120" s="18"/>
      <c r="D120" s="18"/>
      <c r="E120" s="18"/>
      <c r="F120" s="18"/>
      <c r="G120" s="18"/>
      <c r="H120" s="18"/>
      <c r="I120" s="18"/>
      <c r="J120" s="18"/>
      <c r="K120" s="18"/>
      <c r="L120" s="18"/>
    </row>
    <row r="121" spans="3:12" ht="15">
      <c r="C121" s="18"/>
      <c r="D121" s="18"/>
      <c r="E121" s="18"/>
      <c r="F121" s="18"/>
      <c r="G121" s="18"/>
      <c r="H121" s="18"/>
      <c r="I121" s="18"/>
      <c r="J121" s="18"/>
      <c r="K121" s="18"/>
      <c r="L121" s="18"/>
    </row>
    <row r="122" spans="3:12" ht="15">
      <c r="C122" s="18"/>
      <c r="D122" s="18"/>
      <c r="E122" s="18"/>
      <c r="F122" s="18"/>
      <c r="G122" s="18"/>
      <c r="H122" s="18"/>
      <c r="I122" s="18"/>
      <c r="J122" s="18"/>
      <c r="K122" s="18"/>
      <c r="L122" s="18"/>
    </row>
    <row r="123" spans="3:12" ht="15">
      <c r="C123" s="18"/>
      <c r="D123" s="18"/>
      <c r="E123" s="18"/>
      <c r="F123" s="18"/>
      <c r="G123" s="18"/>
      <c r="H123" s="18"/>
      <c r="I123" s="18"/>
      <c r="J123" s="18"/>
      <c r="K123" s="18"/>
      <c r="L123" s="18"/>
    </row>
    <row r="124" spans="3:12" ht="15">
      <c r="C124" s="18"/>
      <c r="D124" s="18"/>
      <c r="E124" s="18"/>
      <c r="F124" s="18"/>
      <c r="G124" s="18"/>
      <c r="H124" s="18"/>
      <c r="I124" s="18"/>
      <c r="J124" s="18"/>
      <c r="K124" s="18"/>
      <c r="L124" s="18"/>
    </row>
    <row r="125" spans="3:12" ht="15">
      <c r="C125" s="18"/>
      <c r="D125" s="18"/>
      <c r="E125" s="18"/>
      <c r="F125" s="18"/>
      <c r="G125" s="18"/>
      <c r="H125" s="18"/>
      <c r="I125" s="18"/>
      <c r="J125" s="18"/>
      <c r="K125" s="18"/>
      <c r="L125" s="18"/>
    </row>
    <row r="126" spans="3:12" ht="15">
      <c r="C126" s="18"/>
      <c r="D126" s="18"/>
      <c r="E126" s="18"/>
      <c r="F126" s="18"/>
      <c r="G126" s="18"/>
      <c r="H126" s="18"/>
      <c r="I126" s="18"/>
      <c r="J126" s="18"/>
      <c r="K126" s="18"/>
      <c r="L126" s="18"/>
    </row>
    <row r="127" spans="3:12" ht="15">
      <c r="C127" s="18"/>
      <c r="D127" s="18"/>
      <c r="E127" s="18"/>
      <c r="F127" s="18"/>
      <c r="G127" s="18"/>
      <c r="H127" s="18"/>
      <c r="I127" s="18"/>
      <c r="J127" s="18"/>
      <c r="K127" s="18"/>
      <c r="L127" s="18"/>
    </row>
    <row r="128" spans="3:12" ht="15">
      <c r="C128" s="18"/>
      <c r="D128" s="18"/>
      <c r="E128" s="18"/>
      <c r="F128" s="18"/>
      <c r="G128" s="18"/>
      <c r="H128" s="18"/>
      <c r="I128" s="18"/>
      <c r="J128" s="18"/>
      <c r="K128" s="18"/>
      <c r="L128" s="18"/>
    </row>
    <row r="129" spans="3:12" ht="15">
      <c r="C129" s="18"/>
      <c r="D129" s="18"/>
      <c r="E129" s="18"/>
      <c r="F129" s="18"/>
      <c r="G129" s="18"/>
      <c r="H129" s="18"/>
      <c r="I129" s="18"/>
      <c r="J129" s="18"/>
      <c r="K129" s="18"/>
      <c r="L129" s="18"/>
    </row>
    <row r="130" spans="3:12" ht="15">
      <c r="C130" s="18"/>
      <c r="D130" s="18"/>
      <c r="E130" s="18"/>
      <c r="F130" s="18"/>
      <c r="G130" s="18"/>
      <c r="H130" s="18"/>
      <c r="I130" s="18"/>
      <c r="J130" s="18"/>
      <c r="K130" s="18"/>
      <c r="L130" s="18"/>
    </row>
    <row r="131" spans="3:12" ht="15">
      <c r="C131" s="18"/>
      <c r="D131" s="18"/>
      <c r="E131" s="18"/>
      <c r="F131" s="18"/>
      <c r="G131" s="18"/>
      <c r="H131" s="18"/>
      <c r="I131" s="18"/>
      <c r="J131" s="18"/>
      <c r="K131" s="18"/>
      <c r="L131" s="18"/>
    </row>
    <row r="132" spans="3:12" ht="15">
      <c r="C132" s="18"/>
      <c r="D132" s="18"/>
      <c r="E132" s="18"/>
      <c r="F132" s="18"/>
      <c r="G132" s="18"/>
      <c r="H132" s="18"/>
      <c r="I132" s="18"/>
      <c r="J132" s="18"/>
      <c r="K132" s="18"/>
      <c r="L132" s="18"/>
    </row>
    <row r="133" spans="3:12" ht="15">
      <c r="C133" s="18"/>
      <c r="D133" s="18"/>
      <c r="E133" s="18"/>
      <c r="F133" s="18"/>
      <c r="G133" s="18"/>
      <c r="H133" s="18"/>
      <c r="I133" s="18"/>
      <c r="J133" s="18"/>
      <c r="K133" s="18"/>
      <c r="L133" s="18"/>
    </row>
    <row r="134" spans="3:12" ht="15">
      <c r="C134" s="18"/>
      <c r="D134" s="18"/>
      <c r="E134" s="18"/>
      <c r="F134" s="18"/>
      <c r="G134" s="18"/>
      <c r="H134" s="18"/>
      <c r="I134" s="18"/>
      <c r="J134" s="18"/>
      <c r="K134" s="18"/>
      <c r="L134" s="18"/>
    </row>
    <row r="135" spans="3:12" ht="15">
      <c r="C135" s="18"/>
      <c r="D135" s="18"/>
      <c r="E135" s="18"/>
      <c r="F135" s="18"/>
      <c r="G135" s="18"/>
      <c r="H135" s="18"/>
      <c r="I135" s="18"/>
      <c r="J135" s="18"/>
      <c r="K135" s="18"/>
      <c r="L135" s="18"/>
    </row>
    <row r="136" spans="3:12" ht="15">
      <c r="C136" s="18"/>
      <c r="D136" s="18"/>
      <c r="E136" s="18"/>
      <c r="F136" s="18"/>
      <c r="G136" s="18"/>
      <c r="H136" s="18"/>
      <c r="I136" s="18"/>
      <c r="J136" s="18"/>
      <c r="K136" s="18"/>
      <c r="L136" s="18"/>
    </row>
    <row r="137" spans="3:12" ht="15">
      <c r="C137" s="18"/>
      <c r="D137" s="18"/>
      <c r="E137" s="18"/>
      <c r="F137" s="18"/>
      <c r="G137" s="18"/>
      <c r="H137" s="18"/>
      <c r="I137" s="18"/>
      <c r="J137" s="18"/>
      <c r="K137" s="18"/>
      <c r="L137" s="18"/>
    </row>
    <row r="138" spans="3:12" ht="15">
      <c r="C138" s="18"/>
      <c r="D138" s="18"/>
      <c r="E138" s="18"/>
      <c r="F138" s="18"/>
      <c r="G138" s="18"/>
      <c r="H138" s="18"/>
      <c r="I138" s="18"/>
      <c r="J138" s="18"/>
      <c r="K138" s="18"/>
      <c r="L138" s="18"/>
    </row>
    <row r="139" spans="3:12" ht="15">
      <c r="C139" s="18"/>
      <c r="D139" s="18"/>
      <c r="E139" s="18"/>
      <c r="F139" s="18"/>
      <c r="G139" s="18"/>
      <c r="H139" s="18"/>
      <c r="I139" s="18"/>
      <c r="J139" s="18"/>
      <c r="K139" s="18"/>
      <c r="L139" s="18"/>
    </row>
    <row r="140" spans="3:12" ht="15">
      <c r="C140" s="18"/>
      <c r="D140" s="18"/>
      <c r="E140" s="18"/>
      <c r="F140" s="18"/>
      <c r="G140" s="18"/>
      <c r="H140" s="18"/>
      <c r="I140" s="18"/>
      <c r="J140" s="18"/>
      <c r="K140" s="18"/>
      <c r="L140" s="18"/>
    </row>
    <row r="141" spans="3:12" ht="15">
      <c r="C141" s="18"/>
      <c r="D141" s="18"/>
      <c r="E141" s="18"/>
      <c r="F141" s="18"/>
      <c r="G141" s="18"/>
      <c r="H141" s="18"/>
      <c r="I141" s="18"/>
      <c r="J141" s="18"/>
      <c r="K141" s="18"/>
      <c r="L141" s="18"/>
    </row>
    <row r="142" spans="3:12" ht="15">
      <c r="C142" s="18"/>
      <c r="D142" s="18"/>
      <c r="E142" s="18"/>
      <c r="F142" s="18"/>
      <c r="G142" s="18"/>
      <c r="H142" s="18"/>
      <c r="I142" s="18"/>
      <c r="J142" s="18"/>
      <c r="K142" s="18"/>
      <c r="L142" s="18"/>
    </row>
    <row r="143" spans="3:12" ht="15">
      <c r="C143" s="18"/>
      <c r="D143" s="18"/>
      <c r="E143" s="18"/>
      <c r="F143" s="18"/>
      <c r="G143" s="18"/>
      <c r="H143" s="18"/>
      <c r="I143" s="18"/>
      <c r="J143" s="18"/>
      <c r="K143" s="18"/>
      <c r="L143" s="18"/>
    </row>
    <row r="144" spans="3:12" ht="15"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3:12" ht="15">
      <c r="C145" s="18"/>
      <c r="D145" s="18"/>
      <c r="E145" s="18"/>
      <c r="F145" s="18"/>
      <c r="G145" s="18"/>
      <c r="H145" s="18"/>
      <c r="I145" s="18"/>
      <c r="J145" s="18"/>
      <c r="K145" s="18"/>
      <c r="L145" s="18"/>
    </row>
    <row r="146" spans="3:12" ht="15">
      <c r="C146" s="18"/>
      <c r="D146" s="18"/>
      <c r="E146" s="18"/>
      <c r="F146" s="18"/>
      <c r="G146" s="18"/>
      <c r="H146" s="18"/>
      <c r="I146" s="18"/>
      <c r="J146" s="18"/>
      <c r="K146" s="18"/>
      <c r="L146" s="18"/>
    </row>
    <row r="147" spans="3:12" ht="15">
      <c r="C147" s="18"/>
      <c r="D147" s="18"/>
      <c r="E147" s="18"/>
      <c r="F147" s="18"/>
      <c r="G147" s="18"/>
      <c r="H147" s="18"/>
      <c r="I147" s="18"/>
      <c r="J147" s="18"/>
      <c r="K147" s="18"/>
      <c r="L147" s="18"/>
    </row>
    <row r="148" spans="3:12" ht="15">
      <c r="C148" s="18"/>
      <c r="D148" s="18"/>
      <c r="E148" s="18"/>
      <c r="F148" s="18"/>
      <c r="G148" s="18"/>
      <c r="H148" s="18"/>
      <c r="I148" s="18"/>
      <c r="J148" s="18"/>
      <c r="K148" s="18"/>
      <c r="L148" s="18"/>
    </row>
    <row r="149" spans="3:12" ht="15">
      <c r="C149" s="18"/>
      <c r="D149" s="18"/>
      <c r="E149" s="18"/>
      <c r="F149" s="18"/>
      <c r="G149" s="18"/>
      <c r="H149" s="18"/>
      <c r="I149" s="18"/>
      <c r="J149" s="18"/>
      <c r="K149" s="18"/>
      <c r="L149" s="18"/>
    </row>
    <row r="150" spans="3:12" ht="15">
      <c r="C150" s="18"/>
      <c r="D150" s="18"/>
      <c r="E150" s="18"/>
      <c r="F150" s="18"/>
      <c r="G150" s="18"/>
      <c r="H150" s="18"/>
      <c r="I150" s="18"/>
      <c r="J150" s="18"/>
      <c r="K150" s="18"/>
      <c r="L150" s="18"/>
    </row>
    <row r="151" spans="3:12" ht="15">
      <c r="C151" s="18"/>
      <c r="D151" s="18"/>
      <c r="E151" s="18"/>
      <c r="F151" s="18"/>
      <c r="G151" s="18"/>
      <c r="H151" s="18"/>
      <c r="I151" s="18"/>
      <c r="J151" s="18"/>
      <c r="K151" s="18"/>
      <c r="L151" s="18"/>
    </row>
    <row r="152" spans="3:12" ht="15">
      <c r="C152" s="18"/>
      <c r="D152" s="18"/>
      <c r="E152" s="18"/>
      <c r="F152" s="18"/>
      <c r="G152" s="18"/>
      <c r="H152" s="18"/>
      <c r="I152" s="18"/>
      <c r="J152" s="18"/>
      <c r="K152" s="18"/>
      <c r="L152" s="18"/>
    </row>
    <row r="153" spans="3:12" ht="15">
      <c r="C153" s="18"/>
      <c r="D153" s="18"/>
      <c r="E153" s="18"/>
      <c r="F153" s="18"/>
      <c r="G153" s="18"/>
      <c r="H153" s="18"/>
      <c r="I153" s="18"/>
      <c r="J153" s="18"/>
      <c r="K153" s="18"/>
      <c r="L153" s="18"/>
    </row>
    <row r="154" spans="3:12" ht="15">
      <c r="C154" s="18"/>
      <c r="D154" s="18"/>
      <c r="E154" s="18"/>
      <c r="F154" s="18"/>
      <c r="G154" s="18"/>
      <c r="H154" s="18"/>
      <c r="I154" s="18"/>
      <c r="J154" s="18"/>
      <c r="K154" s="18"/>
      <c r="L154" s="18"/>
    </row>
    <row r="155" spans="3:12" ht="15">
      <c r="C155" s="18"/>
      <c r="D155" s="18"/>
      <c r="E155" s="18"/>
      <c r="F155" s="18"/>
      <c r="G155" s="18"/>
      <c r="H155" s="18"/>
      <c r="I155" s="18"/>
      <c r="J155" s="18"/>
      <c r="K155" s="18"/>
      <c r="L155" s="18"/>
    </row>
    <row r="156" spans="3:12" ht="15">
      <c r="C156" s="18"/>
      <c r="D156" s="18"/>
      <c r="E156" s="18"/>
      <c r="F156" s="18"/>
      <c r="G156" s="18"/>
      <c r="H156" s="18"/>
      <c r="I156" s="18"/>
      <c r="J156" s="18"/>
      <c r="K156" s="18"/>
      <c r="L156" s="18"/>
    </row>
    <row r="157" spans="3:12" ht="15">
      <c r="C157" s="18"/>
      <c r="D157" s="18"/>
      <c r="E157" s="18"/>
      <c r="F157" s="18"/>
      <c r="G157" s="18"/>
      <c r="H157" s="18"/>
      <c r="I157" s="18"/>
      <c r="J157" s="18"/>
      <c r="K157" s="18"/>
      <c r="L157" s="18"/>
    </row>
    <row r="158" spans="3:12" ht="15">
      <c r="C158" s="18"/>
      <c r="D158" s="18"/>
      <c r="E158" s="18"/>
      <c r="F158" s="18"/>
      <c r="G158" s="18"/>
      <c r="H158" s="18"/>
      <c r="I158" s="18"/>
      <c r="J158" s="18"/>
      <c r="K158" s="18"/>
      <c r="L158" s="18"/>
    </row>
    <row r="159" spans="3:12" ht="15">
      <c r="C159" s="18"/>
      <c r="D159" s="18"/>
      <c r="E159" s="18"/>
      <c r="F159" s="18"/>
      <c r="G159" s="18"/>
      <c r="H159" s="18"/>
      <c r="I159" s="18"/>
      <c r="J159" s="18"/>
      <c r="K159" s="18"/>
      <c r="L159" s="18"/>
    </row>
    <row r="160" spans="3:12" ht="15">
      <c r="C160" s="18"/>
      <c r="D160" s="18"/>
      <c r="E160" s="18"/>
      <c r="F160" s="18"/>
      <c r="G160" s="18"/>
      <c r="H160" s="18"/>
      <c r="I160" s="18"/>
      <c r="J160" s="18"/>
      <c r="K160" s="18"/>
      <c r="L160" s="18"/>
    </row>
    <row r="161" spans="3:12" ht="15">
      <c r="C161" s="18"/>
      <c r="D161" s="18"/>
      <c r="E161" s="18"/>
      <c r="F161" s="18"/>
      <c r="G161" s="18"/>
      <c r="H161" s="18"/>
      <c r="I161" s="18"/>
      <c r="J161" s="18"/>
      <c r="K161" s="18"/>
      <c r="L161" s="18"/>
    </row>
    <row r="162" spans="3:12" ht="15">
      <c r="C162" s="18"/>
      <c r="D162" s="18"/>
      <c r="E162" s="18"/>
      <c r="F162" s="18"/>
      <c r="G162" s="18"/>
      <c r="H162" s="18"/>
      <c r="I162" s="18"/>
      <c r="J162" s="18"/>
      <c r="K162" s="18"/>
      <c r="L162" s="18"/>
    </row>
    <row r="163" spans="3:12" ht="15">
      <c r="C163" s="18"/>
      <c r="D163" s="18"/>
      <c r="E163" s="18"/>
      <c r="F163" s="18"/>
      <c r="G163" s="18"/>
      <c r="H163" s="18"/>
      <c r="I163" s="18"/>
      <c r="J163" s="18"/>
      <c r="K163" s="18"/>
      <c r="L163" s="18"/>
    </row>
    <row r="164" spans="3:12" ht="15">
      <c r="C164" s="18"/>
      <c r="D164" s="18"/>
      <c r="E164" s="18"/>
      <c r="F164" s="18"/>
      <c r="G164" s="18"/>
      <c r="H164" s="18"/>
      <c r="I164" s="18"/>
      <c r="J164" s="18"/>
      <c r="K164" s="18"/>
      <c r="L164" s="18"/>
    </row>
    <row r="165" spans="3:12" ht="15">
      <c r="C165" s="18"/>
      <c r="D165" s="18"/>
      <c r="E165" s="18"/>
      <c r="F165" s="18"/>
      <c r="G165" s="18"/>
      <c r="H165" s="18"/>
      <c r="I165" s="18"/>
      <c r="J165" s="18"/>
      <c r="K165" s="18"/>
      <c r="L165" s="18"/>
    </row>
    <row r="166" spans="3:12" ht="15">
      <c r="C166" s="18"/>
      <c r="D166" s="18"/>
      <c r="E166" s="18"/>
      <c r="F166" s="18"/>
      <c r="G166" s="18"/>
      <c r="H166" s="18"/>
      <c r="I166" s="18"/>
      <c r="J166" s="18"/>
      <c r="K166" s="18"/>
      <c r="L166" s="18"/>
    </row>
    <row r="167" spans="3:12" ht="15">
      <c r="C167" s="18"/>
      <c r="D167" s="18"/>
      <c r="E167" s="18"/>
      <c r="F167" s="18"/>
      <c r="G167" s="18"/>
      <c r="H167" s="18"/>
      <c r="I167" s="18"/>
      <c r="J167" s="18"/>
      <c r="K167" s="18"/>
      <c r="L167" s="18"/>
    </row>
    <row r="168" spans="3:12" ht="15">
      <c r="C168" s="18"/>
      <c r="D168" s="18"/>
      <c r="E168" s="18"/>
      <c r="F168" s="18"/>
      <c r="G168" s="18"/>
      <c r="H168" s="18"/>
      <c r="I168" s="18"/>
      <c r="J168" s="18"/>
      <c r="K168" s="18"/>
      <c r="L168" s="18"/>
    </row>
  </sheetData>
  <sheetProtection/>
  <mergeCells count="10">
    <mergeCell ref="A1:D1"/>
    <mergeCell ref="E1:L1"/>
    <mergeCell ref="E2:L2"/>
    <mergeCell ref="L5:L6"/>
    <mergeCell ref="A3:I3"/>
    <mergeCell ref="C5:D5"/>
    <mergeCell ref="E5:G5"/>
    <mergeCell ref="H5:K5"/>
    <mergeCell ref="B5:B7"/>
    <mergeCell ref="A5:A7"/>
  </mergeCells>
  <printOptions/>
  <pageMargins left="0.04" right="0" top="1" bottom="0.75" header="1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131"/>
  <sheetViews>
    <sheetView zoomScale="95" zoomScaleNormal="95" zoomScalePageLayoutView="0" workbookViewId="0" topLeftCell="A1">
      <pane ySplit="9" topLeftCell="A10" activePane="bottomLeft" state="frozen"/>
      <selection pane="topLeft" activeCell="A1" sqref="A1"/>
      <selection pane="bottomLeft" activeCell="Z6" sqref="Z6"/>
    </sheetView>
  </sheetViews>
  <sheetFormatPr defaultColWidth="9.140625" defaultRowHeight="15"/>
  <cols>
    <col min="1" max="1" width="3.7109375" style="78" customWidth="1"/>
    <col min="2" max="2" width="10.8515625" style="78" customWidth="1"/>
    <col min="3" max="3" width="7.7109375" style="78" customWidth="1"/>
    <col min="4" max="5" width="6.28125" style="78" customWidth="1"/>
    <col min="6" max="6" width="7.57421875" style="78" customWidth="1"/>
    <col min="7" max="7" width="7.28125" style="78" customWidth="1"/>
    <col min="8" max="8" width="7.7109375" style="78" customWidth="1"/>
    <col min="9" max="9" width="7.28125" style="78" customWidth="1"/>
    <col min="10" max="10" width="6.28125" style="78" customWidth="1"/>
    <col min="11" max="11" width="4.28125" style="78" customWidth="1"/>
    <col min="12" max="12" width="6.00390625" style="78" customWidth="1"/>
    <col min="13" max="13" width="5.8515625" style="78" customWidth="1"/>
    <col min="14" max="14" width="6.421875" style="78" customWidth="1"/>
    <col min="15" max="15" width="5.57421875" style="78" customWidth="1"/>
    <col min="16" max="16" width="6.00390625" style="78" customWidth="1"/>
    <col min="17" max="17" width="6.28125" style="78" customWidth="1"/>
    <col min="18" max="18" width="5.8515625" style="78" customWidth="1"/>
    <col min="19" max="19" width="7.7109375" style="78" customWidth="1"/>
    <col min="20" max="20" width="5.7109375" style="78" customWidth="1"/>
    <col min="21" max="21" width="5.28125" style="78" customWidth="1"/>
    <col min="22" max="22" width="4.57421875" style="78" customWidth="1"/>
    <col min="23" max="23" width="4.421875" style="78" customWidth="1"/>
    <col min="24" max="16384" width="9.140625" style="78" customWidth="1"/>
  </cols>
  <sheetData>
    <row r="1" spans="1:23" ht="12">
      <c r="A1" s="117" t="s">
        <v>262</v>
      </c>
      <c r="B1" s="117"/>
      <c r="C1" s="117"/>
      <c r="D1" s="117"/>
      <c r="E1" s="198" t="s">
        <v>263</v>
      </c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</row>
    <row r="2" spans="5:23" ht="12">
      <c r="E2" s="199" t="s">
        <v>267</v>
      </c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</row>
    <row r="3" spans="1:21" ht="32.25" customHeight="1">
      <c r="A3" s="205" t="s">
        <v>66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</row>
    <row r="5" spans="1:23" ht="48" customHeight="1">
      <c r="A5" s="202" t="s">
        <v>152</v>
      </c>
      <c r="B5" s="202" t="s">
        <v>88</v>
      </c>
      <c r="C5" s="200" t="s">
        <v>67</v>
      </c>
      <c r="D5" s="200" t="s">
        <v>34</v>
      </c>
      <c r="E5" s="200" t="s">
        <v>35</v>
      </c>
      <c r="F5" s="200" t="s">
        <v>36</v>
      </c>
      <c r="G5" s="200" t="s">
        <v>77</v>
      </c>
      <c r="H5" s="202" t="s">
        <v>53</v>
      </c>
      <c r="I5" s="202" t="s">
        <v>285</v>
      </c>
      <c r="J5" s="200" t="s">
        <v>39</v>
      </c>
      <c r="K5" s="200"/>
      <c r="L5" s="200" t="s">
        <v>41</v>
      </c>
      <c r="M5" s="200"/>
      <c r="N5" s="200" t="s">
        <v>40</v>
      </c>
      <c r="O5" s="200"/>
      <c r="P5" s="200" t="s">
        <v>68</v>
      </c>
      <c r="Q5" s="200"/>
      <c r="R5" s="200"/>
      <c r="S5" s="200"/>
      <c r="T5" s="200"/>
      <c r="U5" s="200"/>
      <c r="V5" s="200" t="s">
        <v>48</v>
      </c>
      <c r="W5" s="200"/>
    </row>
    <row r="6" spans="1:23" ht="19.5" customHeight="1">
      <c r="A6" s="192"/>
      <c r="B6" s="192"/>
      <c r="C6" s="200"/>
      <c r="D6" s="200"/>
      <c r="E6" s="200"/>
      <c r="F6" s="200"/>
      <c r="G6" s="200"/>
      <c r="H6" s="208"/>
      <c r="I6" s="208"/>
      <c r="J6" s="200" t="s">
        <v>43</v>
      </c>
      <c r="K6" s="200" t="s">
        <v>37</v>
      </c>
      <c r="L6" s="202" t="s">
        <v>42</v>
      </c>
      <c r="M6" s="202" t="s">
        <v>38</v>
      </c>
      <c r="N6" s="202" t="s">
        <v>42</v>
      </c>
      <c r="O6" s="202" t="s">
        <v>38</v>
      </c>
      <c r="P6" s="200" t="s">
        <v>44</v>
      </c>
      <c r="Q6" s="225" t="s">
        <v>1</v>
      </c>
      <c r="R6" s="233"/>
      <c r="S6" s="233"/>
      <c r="T6" s="233"/>
      <c r="U6" s="234"/>
      <c r="V6" s="200" t="s">
        <v>49</v>
      </c>
      <c r="W6" s="235" t="s">
        <v>50</v>
      </c>
    </row>
    <row r="7" spans="1:23" ht="15" customHeight="1">
      <c r="A7" s="192"/>
      <c r="B7" s="192"/>
      <c r="C7" s="200"/>
      <c r="D7" s="200"/>
      <c r="E7" s="200"/>
      <c r="F7" s="200"/>
      <c r="G7" s="200"/>
      <c r="H7" s="208"/>
      <c r="I7" s="208"/>
      <c r="J7" s="200"/>
      <c r="K7" s="200"/>
      <c r="L7" s="208"/>
      <c r="M7" s="208"/>
      <c r="N7" s="208"/>
      <c r="O7" s="208"/>
      <c r="P7" s="200"/>
      <c r="Q7" s="200" t="s">
        <v>45</v>
      </c>
      <c r="R7" s="200" t="s">
        <v>46</v>
      </c>
      <c r="S7" s="200" t="s">
        <v>69</v>
      </c>
      <c r="T7" s="200" t="s">
        <v>284</v>
      </c>
      <c r="U7" s="200" t="s">
        <v>47</v>
      </c>
      <c r="V7" s="200"/>
      <c r="W7" s="235"/>
    </row>
    <row r="8" spans="1:23" ht="71.25" customHeight="1">
      <c r="A8" s="193"/>
      <c r="B8" s="193"/>
      <c r="C8" s="200"/>
      <c r="D8" s="200"/>
      <c r="E8" s="200"/>
      <c r="F8" s="200"/>
      <c r="G8" s="200"/>
      <c r="H8" s="209"/>
      <c r="I8" s="209"/>
      <c r="J8" s="200"/>
      <c r="K8" s="200"/>
      <c r="L8" s="209"/>
      <c r="M8" s="209"/>
      <c r="N8" s="209"/>
      <c r="O8" s="209"/>
      <c r="P8" s="200"/>
      <c r="Q8" s="200"/>
      <c r="R8" s="200"/>
      <c r="S8" s="200"/>
      <c r="T8" s="200"/>
      <c r="U8" s="200"/>
      <c r="V8" s="200"/>
      <c r="W8" s="235"/>
    </row>
    <row r="9" spans="1:23" s="8" customFormat="1" ht="12" customHeight="1">
      <c r="A9" s="132"/>
      <c r="B9" s="132"/>
      <c r="C9" s="62">
        <v>1</v>
      </c>
      <c r="D9" s="62">
        <v>2</v>
      </c>
      <c r="E9" s="62">
        <v>3</v>
      </c>
      <c r="F9" s="62">
        <v>4</v>
      </c>
      <c r="G9" s="62">
        <v>5</v>
      </c>
      <c r="H9" s="62">
        <v>6</v>
      </c>
      <c r="I9" s="62">
        <v>7</v>
      </c>
      <c r="J9" s="62">
        <v>8</v>
      </c>
      <c r="K9" s="62">
        <v>9</v>
      </c>
      <c r="L9" s="62">
        <v>10</v>
      </c>
      <c r="M9" s="62">
        <v>11</v>
      </c>
      <c r="N9" s="62">
        <v>12</v>
      </c>
      <c r="O9" s="62">
        <v>13</v>
      </c>
      <c r="P9" s="62">
        <v>14</v>
      </c>
      <c r="Q9" s="62">
        <v>15</v>
      </c>
      <c r="R9" s="62">
        <v>16</v>
      </c>
      <c r="S9" s="62">
        <v>17</v>
      </c>
      <c r="T9" s="62">
        <v>18</v>
      </c>
      <c r="U9" s="62">
        <v>19</v>
      </c>
      <c r="V9" s="62">
        <v>20</v>
      </c>
      <c r="W9" s="62">
        <v>21</v>
      </c>
    </row>
    <row r="10" spans="1:23" s="8" customFormat="1" ht="12" customHeight="1">
      <c r="A10" s="125">
        <v>1</v>
      </c>
      <c r="B10" s="143" t="s">
        <v>91</v>
      </c>
      <c r="C10" s="106">
        <v>5000</v>
      </c>
      <c r="D10" s="106"/>
      <c r="E10" s="106"/>
      <c r="F10" s="106">
        <v>95409</v>
      </c>
      <c r="G10" s="106">
        <v>95409</v>
      </c>
      <c r="H10" s="106"/>
      <c r="I10" s="106"/>
      <c r="J10" s="106"/>
      <c r="K10" s="106"/>
      <c r="L10" s="106"/>
      <c r="M10" s="106"/>
      <c r="N10" s="106"/>
      <c r="O10" s="106"/>
      <c r="P10" s="106">
        <v>24</v>
      </c>
      <c r="Q10" s="106">
        <v>23</v>
      </c>
      <c r="R10" s="106">
        <v>23</v>
      </c>
      <c r="S10" s="106"/>
      <c r="T10" s="106">
        <v>2</v>
      </c>
      <c r="U10" s="106"/>
      <c r="V10" s="106"/>
      <c r="W10" s="106"/>
    </row>
    <row r="11" spans="1:48" ht="12">
      <c r="A11" s="127">
        <v>2</v>
      </c>
      <c r="B11" s="129" t="s">
        <v>92</v>
      </c>
      <c r="C11" s="103">
        <v>4475</v>
      </c>
      <c r="D11" s="103">
        <v>4596</v>
      </c>
      <c r="E11" s="103">
        <v>19689</v>
      </c>
      <c r="F11" s="103">
        <v>85715</v>
      </c>
      <c r="G11" s="103">
        <v>85070</v>
      </c>
      <c r="H11" s="103">
        <v>76462</v>
      </c>
      <c r="I11" s="103">
        <v>9314</v>
      </c>
      <c r="J11" s="103">
        <v>467</v>
      </c>
      <c r="K11" s="103">
        <v>388</v>
      </c>
      <c r="L11" s="103">
        <v>1358</v>
      </c>
      <c r="M11" s="103">
        <v>1358</v>
      </c>
      <c r="N11" s="103">
        <v>467</v>
      </c>
      <c r="O11" s="103">
        <v>388</v>
      </c>
      <c r="P11" s="103">
        <v>2631</v>
      </c>
      <c r="Q11" s="103">
        <v>1062</v>
      </c>
      <c r="R11" s="103">
        <v>1515</v>
      </c>
      <c r="S11" s="103">
        <v>52265</v>
      </c>
      <c r="T11" s="103">
        <v>54</v>
      </c>
      <c r="U11" s="103">
        <v>36</v>
      </c>
      <c r="V11" s="103">
        <v>1</v>
      </c>
      <c r="W11" s="103">
        <v>0</v>
      </c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</row>
    <row r="12" spans="1:48" ht="12">
      <c r="A12" s="127">
        <v>3</v>
      </c>
      <c r="B12" s="129" t="s">
        <v>93</v>
      </c>
      <c r="C12" s="103">
        <v>4172</v>
      </c>
      <c r="D12" s="146">
        <f>'[2]M6.'!$C$22+'[1]M6.'!$C$77</f>
        <v>596</v>
      </c>
      <c r="E12" s="146">
        <f>'[2]M6.'!$D$22+'[1]M6.'!$D$77</f>
        <v>9508</v>
      </c>
      <c r="F12" s="146">
        <f>'[2]M6.'!$E$22+'[1]M6.'!$E$77</f>
        <v>25023</v>
      </c>
      <c r="G12" s="146">
        <f>'[2]M6.'!$F$22+'[1]M6.'!$F$77</f>
        <v>25736</v>
      </c>
      <c r="H12" s="146">
        <f>'[2]M6.'!$G$22+'[1]M6.'!$G$77</f>
        <v>22668</v>
      </c>
      <c r="I12" s="146">
        <v>5224</v>
      </c>
      <c r="J12" s="146">
        <v>249</v>
      </c>
      <c r="K12" s="146">
        <v>169</v>
      </c>
      <c r="L12" s="146">
        <v>506</v>
      </c>
      <c r="M12" s="146">
        <v>249</v>
      </c>
      <c r="N12" s="146">
        <v>249</v>
      </c>
      <c r="O12" s="146">
        <f>'[2]M6.'!$N$22+'[1]M6.'!$N$77</f>
        <v>56</v>
      </c>
      <c r="P12" s="146">
        <f>'[2]M6.'!$O$22+'[1]M6.'!$O$77</f>
        <v>411</v>
      </c>
      <c r="Q12" s="146">
        <f>'[2]M6.'!$P$22+'[1]M6.'!$P$77</f>
        <v>168</v>
      </c>
      <c r="R12" s="146">
        <f>'[2]M6.'!$Q$22+'[1]M6.'!$Q$77</f>
        <v>336</v>
      </c>
      <c r="S12" s="103">
        <v>227001</v>
      </c>
      <c r="T12" s="146">
        <f>'[2]M6.'!$S$22+'[1]M6.'!$S$77</f>
        <v>7</v>
      </c>
      <c r="U12" s="146">
        <f>'[2]M6.'!$T$22+'[1]M6.'!$T$77</f>
        <v>11</v>
      </c>
      <c r="V12" s="146"/>
      <c r="W12" s="146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</row>
    <row r="13" spans="1:48" ht="12">
      <c r="A13" s="127">
        <v>4</v>
      </c>
      <c r="B13" s="129" t="s">
        <v>94</v>
      </c>
      <c r="C13" s="105">
        <v>4600</v>
      </c>
      <c r="D13" s="105">
        <v>867</v>
      </c>
      <c r="E13" s="105">
        <v>14705</v>
      </c>
      <c r="F13" s="105">
        <v>14705</v>
      </c>
      <c r="G13" s="105">
        <v>14705</v>
      </c>
      <c r="H13" s="105">
        <v>13970</v>
      </c>
      <c r="I13" s="105">
        <v>0</v>
      </c>
      <c r="J13" s="105">
        <v>53</v>
      </c>
      <c r="K13" s="105">
        <v>45</v>
      </c>
      <c r="L13" s="105">
        <v>259</v>
      </c>
      <c r="M13" s="105">
        <v>259</v>
      </c>
      <c r="N13" s="105">
        <v>53</v>
      </c>
      <c r="O13" s="105">
        <v>53</v>
      </c>
      <c r="P13" s="105">
        <v>172</v>
      </c>
      <c r="Q13" s="105">
        <v>83</v>
      </c>
      <c r="R13" s="105">
        <v>89</v>
      </c>
      <c r="S13" s="105">
        <v>0</v>
      </c>
      <c r="T13" s="105">
        <v>1</v>
      </c>
      <c r="U13" s="105">
        <v>2</v>
      </c>
      <c r="V13" s="105">
        <v>0</v>
      </c>
      <c r="W13" s="105">
        <v>0</v>
      </c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</row>
    <row r="14" spans="1:48" ht="12">
      <c r="A14" s="127">
        <v>5</v>
      </c>
      <c r="B14" s="129" t="s">
        <v>95</v>
      </c>
      <c r="C14" s="103">
        <v>3600</v>
      </c>
      <c r="D14" s="103">
        <v>250</v>
      </c>
      <c r="E14" s="103">
        <v>3100</v>
      </c>
      <c r="F14" s="103">
        <v>2878</v>
      </c>
      <c r="G14" s="103">
        <v>2878</v>
      </c>
      <c r="H14" s="103">
        <v>2878</v>
      </c>
      <c r="I14" s="103">
        <v>222</v>
      </c>
      <c r="J14" s="103">
        <v>9</v>
      </c>
      <c r="K14" s="103">
        <v>9</v>
      </c>
      <c r="L14" s="103">
        <v>37</v>
      </c>
      <c r="M14" s="103">
        <v>37</v>
      </c>
      <c r="N14" s="103">
        <v>9</v>
      </c>
      <c r="O14" s="103">
        <v>9</v>
      </c>
      <c r="P14" s="103">
        <v>46</v>
      </c>
      <c r="Q14" s="103">
        <v>46</v>
      </c>
      <c r="R14" s="103">
        <v>46</v>
      </c>
      <c r="S14" s="103">
        <v>0</v>
      </c>
      <c r="T14" s="103">
        <v>1</v>
      </c>
      <c r="U14" s="103">
        <v>3</v>
      </c>
      <c r="V14" s="103">
        <v>0</v>
      </c>
      <c r="W14" s="103">
        <v>0</v>
      </c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</row>
    <row r="15" spans="1:48" ht="12">
      <c r="A15" s="127">
        <v>6</v>
      </c>
      <c r="B15" s="129" t="s">
        <v>96</v>
      </c>
      <c r="C15" s="105">
        <v>3200</v>
      </c>
      <c r="D15" s="105">
        <v>540</v>
      </c>
      <c r="E15" s="105">
        <v>24485</v>
      </c>
      <c r="F15" s="105">
        <v>28013</v>
      </c>
      <c r="G15" s="105">
        <v>28013</v>
      </c>
      <c r="H15" s="105">
        <v>25375</v>
      </c>
      <c r="I15" s="105">
        <v>0</v>
      </c>
      <c r="J15" s="105">
        <v>5</v>
      </c>
      <c r="K15" s="105">
        <v>5</v>
      </c>
      <c r="L15" s="105">
        <v>750</v>
      </c>
      <c r="M15" s="105">
        <v>750</v>
      </c>
      <c r="N15" s="105">
        <v>5</v>
      </c>
      <c r="O15" s="105">
        <v>5</v>
      </c>
      <c r="P15" s="105">
        <v>1133</v>
      </c>
      <c r="Q15" s="105">
        <v>334</v>
      </c>
      <c r="R15" s="105">
        <v>1212</v>
      </c>
      <c r="S15" s="105">
        <v>923101</v>
      </c>
      <c r="T15" s="105">
        <v>18</v>
      </c>
      <c r="U15" s="105">
        <v>11</v>
      </c>
      <c r="V15" s="105">
        <v>0</v>
      </c>
      <c r="W15" s="105">
        <v>0</v>
      </c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</row>
    <row r="16" spans="1:48" ht="12">
      <c r="A16" s="127">
        <v>7</v>
      </c>
      <c r="B16" s="129" t="s">
        <v>97</v>
      </c>
      <c r="C16" s="105">
        <v>2500</v>
      </c>
      <c r="D16" s="105">
        <v>1206</v>
      </c>
      <c r="E16" s="105">
        <v>678</v>
      </c>
      <c r="F16" s="105">
        <v>18152</v>
      </c>
      <c r="G16" s="105">
        <v>18152</v>
      </c>
      <c r="H16" s="105">
        <v>18152</v>
      </c>
      <c r="I16" s="105">
        <v>0</v>
      </c>
      <c r="J16" s="105">
        <v>5</v>
      </c>
      <c r="K16" s="105">
        <v>5</v>
      </c>
      <c r="L16" s="105">
        <v>41</v>
      </c>
      <c r="M16" s="105">
        <v>41</v>
      </c>
      <c r="N16" s="105">
        <v>5</v>
      </c>
      <c r="O16" s="105">
        <v>5</v>
      </c>
      <c r="P16" s="105">
        <v>204</v>
      </c>
      <c r="Q16" s="105">
        <v>204</v>
      </c>
      <c r="R16" s="105">
        <v>204</v>
      </c>
      <c r="S16" s="105">
        <v>0</v>
      </c>
      <c r="T16" s="105">
        <v>0</v>
      </c>
      <c r="U16" s="105">
        <v>0</v>
      </c>
      <c r="V16" s="105">
        <v>0</v>
      </c>
      <c r="W16" s="105">
        <v>0</v>
      </c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</row>
    <row r="17" spans="1:48" ht="12">
      <c r="A17" s="127">
        <v>8</v>
      </c>
      <c r="B17" s="129" t="s">
        <v>98</v>
      </c>
      <c r="C17" s="105">
        <v>3400</v>
      </c>
      <c r="D17" s="105">
        <v>289</v>
      </c>
      <c r="E17" s="105">
        <v>587</v>
      </c>
      <c r="F17" s="105">
        <v>9856</v>
      </c>
      <c r="G17" s="105">
        <v>9856</v>
      </c>
      <c r="H17" s="105">
        <v>9552</v>
      </c>
      <c r="I17" s="105">
        <v>120</v>
      </c>
      <c r="J17" s="105">
        <v>1</v>
      </c>
      <c r="K17" s="105">
        <v>1</v>
      </c>
      <c r="L17" s="105">
        <v>304</v>
      </c>
      <c r="M17" s="105">
        <v>304</v>
      </c>
      <c r="N17" s="105">
        <v>5</v>
      </c>
      <c r="O17" s="105">
        <v>5</v>
      </c>
      <c r="P17" s="105">
        <v>374</v>
      </c>
      <c r="Q17" s="108">
        <v>124</v>
      </c>
      <c r="R17" s="105">
        <v>250</v>
      </c>
      <c r="S17" s="108"/>
      <c r="T17" s="105">
        <v>12</v>
      </c>
      <c r="U17" s="105">
        <v>5</v>
      </c>
      <c r="V17" s="108"/>
      <c r="W17" s="108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</row>
    <row r="18" spans="1:48" ht="12">
      <c r="A18" s="127">
        <v>9</v>
      </c>
      <c r="B18" s="129" t="s">
        <v>99</v>
      </c>
      <c r="C18" s="107">
        <v>5408</v>
      </c>
      <c r="D18" s="107">
        <v>774</v>
      </c>
      <c r="E18" s="107">
        <v>203</v>
      </c>
      <c r="F18" s="107">
        <v>6943</v>
      </c>
      <c r="G18" s="107">
        <v>6943</v>
      </c>
      <c r="H18" s="107">
        <v>6943</v>
      </c>
      <c r="I18" s="107">
        <v>203</v>
      </c>
      <c r="J18" s="107">
        <v>1</v>
      </c>
      <c r="K18" s="107">
        <v>1</v>
      </c>
      <c r="L18" s="107">
        <v>367</v>
      </c>
      <c r="M18" s="107">
        <v>367</v>
      </c>
      <c r="N18" s="107">
        <v>1</v>
      </c>
      <c r="O18" s="107">
        <v>1</v>
      </c>
      <c r="P18" s="107">
        <v>75</v>
      </c>
      <c r="Q18" s="107">
        <v>29</v>
      </c>
      <c r="R18" s="107">
        <v>46</v>
      </c>
      <c r="S18" s="107">
        <v>0</v>
      </c>
      <c r="T18" s="107">
        <v>2</v>
      </c>
      <c r="U18" s="107">
        <v>0</v>
      </c>
      <c r="V18" s="107">
        <v>0</v>
      </c>
      <c r="W18" s="107">
        <v>0</v>
      </c>
      <c r="X18" s="87"/>
      <c r="Y18" s="87"/>
      <c r="Z18" s="87"/>
      <c r="AA18" s="87"/>
      <c r="AB18" s="87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</row>
    <row r="19" spans="1:48" ht="12">
      <c r="A19" s="127">
        <v>10</v>
      </c>
      <c r="B19" s="129" t="s">
        <v>100</v>
      </c>
      <c r="C19" s="105">
        <v>5500</v>
      </c>
      <c r="D19" s="105">
        <v>851</v>
      </c>
      <c r="E19" s="105"/>
      <c r="F19" s="105">
        <v>27555</v>
      </c>
      <c r="G19" s="105">
        <v>27555</v>
      </c>
      <c r="H19" s="105">
        <v>27555</v>
      </c>
      <c r="I19" s="105">
        <v>0</v>
      </c>
      <c r="J19" s="105">
        <v>13</v>
      </c>
      <c r="K19" s="105">
        <v>13</v>
      </c>
      <c r="L19" s="105">
        <v>821</v>
      </c>
      <c r="M19" s="105">
        <v>821</v>
      </c>
      <c r="N19" s="105">
        <v>13</v>
      </c>
      <c r="O19" s="105">
        <v>13</v>
      </c>
      <c r="P19" s="105">
        <v>0</v>
      </c>
      <c r="Q19" s="105">
        <v>0</v>
      </c>
      <c r="R19" s="105">
        <v>0</v>
      </c>
      <c r="S19" s="105">
        <v>0</v>
      </c>
      <c r="T19" s="105">
        <v>16</v>
      </c>
      <c r="U19" s="105">
        <v>12</v>
      </c>
      <c r="V19" s="105">
        <v>0</v>
      </c>
      <c r="W19" s="105">
        <v>0</v>
      </c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</row>
    <row r="20" spans="1:48" ht="12">
      <c r="A20" s="127">
        <v>11</v>
      </c>
      <c r="B20" s="129" t="s">
        <v>101</v>
      </c>
      <c r="C20" s="105">
        <v>4400</v>
      </c>
      <c r="D20" s="105">
        <v>0</v>
      </c>
      <c r="E20" s="105">
        <v>215</v>
      </c>
      <c r="F20" s="105">
        <v>15883</v>
      </c>
      <c r="G20" s="105">
        <v>15883</v>
      </c>
      <c r="H20" s="105">
        <v>0</v>
      </c>
      <c r="I20" s="105">
        <v>0</v>
      </c>
      <c r="J20" s="105">
        <v>10</v>
      </c>
      <c r="K20" s="105">
        <v>10</v>
      </c>
      <c r="L20" s="105">
        <v>488</v>
      </c>
      <c r="M20" s="105">
        <v>488</v>
      </c>
      <c r="N20" s="105">
        <v>10</v>
      </c>
      <c r="O20" s="105">
        <v>10</v>
      </c>
      <c r="P20" s="105">
        <v>9</v>
      </c>
      <c r="Q20" s="105">
        <v>7</v>
      </c>
      <c r="R20" s="105">
        <v>2</v>
      </c>
      <c r="S20" s="105">
        <v>0</v>
      </c>
      <c r="T20" s="105">
        <v>0</v>
      </c>
      <c r="U20" s="105">
        <v>15</v>
      </c>
      <c r="V20" s="105">
        <v>0</v>
      </c>
      <c r="W20" s="105">
        <v>0</v>
      </c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</row>
    <row r="21" spans="1:48" ht="12">
      <c r="A21" s="127">
        <v>12</v>
      </c>
      <c r="B21" s="129" t="s">
        <v>102</v>
      </c>
      <c r="C21" s="105">
        <v>3500</v>
      </c>
      <c r="D21" s="105">
        <v>747</v>
      </c>
      <c r="E21" s="105">
        <v>242</v>
      </c>
      <c r="F21" s="105">
        <v>20389</v>
      </c>
      <c r="G21" s="105">
        <v>20389</v>
      </c>
      <c r="H21" s="105">
        <v>20314</v>
      </c>
      <c r="I21" s="105">
        <v>0</v>
      </c>
      <c r="J21" s="105">
        <v>59</v>
      </c>
      <c r="K21" s="105">
        <v>49</v>
      </c>
      <c r="L21" s="105">
        <v>375</v>
      </c>
      <c r="M21" s="105">
        <v>375</v>
      </c>
      <c r="N21" s="105">
        <v>59</v>
      </c>
      <c r="O21" s="105">
        <v>49</v>
      </c>
      <c r="P21" s="105">
        <v>520</v>
      </c>
      <c r="Q21" s="105">
        <v>212</v>
      </c>
      <c r="R21" s="105">
        <v>346</v>
      </c>
      <c r="S21" s="105">
        <v>0</v>
      </c>
      <c r="T21" s="105">
        <v>0</v>
      </c>
      <c r="U21" s="105">
        <v>7</v>
      </c>
      <c r="V21" s="105">
        <v>0</v>
      </c>
      <c r="W21" s="105">
        <v>0</v>
      </c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</row>
    <row r="22" spans="1:48" ht="12">
      <c r="A22" s="127">
        <v>13</v>
      </c>
      <c r="B22" s="129" t="s">
        <v>103</v>
      </c>
      <c r="C22" s="105">
        <v>4370</v>
      </c>
      <c r="D22" s="105">
        <v>568</v>
      </c>
      <c r="E22" s="105">
        <v>3206</v>
      </c>
      <c r="F22" s="105">
        <v>21084</v>
      </c>
      <c r="G22" s="105">
        <v>21084</v>
      </c>
      <c r="H22" s="105">
        <v>20847</v>
      </c>
      <c r="I22" s="105">
        <v>652</v>
      </c>
      <c r="J22" s="105">
        <v>2</v>
      </c>
      <c r="K22" s="105">
        <v>2</v>
      </c>
      <c r="L22" s="105">
        <v>647</v>
      </c>
      <c r="M22" s="105">
        <v>647</v>
      </c>
      <c r="N22" s="105">
        <v>2</v>
      </c>
      <c r="O22" s="105">
        <v>2</v>
      </c>
      <c r="P22" s="105">
        <v>14</v>
      </c>
      <c r="Q22" s="105">
        <v>13</v>
      </c>
      <c r="R22" s="105">
        <v>12</v>
      </c>
      <c r="S22" s="105">
        <v>0</v>
      </c>
      <c r="T22" s="105">
        <v>2</v>
      </c>
      <c r="U22" s="105">
        <v>3</v>
      </c>
      <c r="V22" s="105">
        <v>0</v>
      </c>
      <c r="W22" s="105">
        <v>0</v>
      </c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</row>
    <row r="23" spans="1:48" ht="12">
      <c r="A23" s="127">
        <v>14</v>
      </c>
      <c r="B23" s="129" t="s">
        <v>104</v>
      </c>
      <c r="C23" s="105">
        <v>4045.4</v>
      </c>
      <c r="D23" s="105">
        <v>839</v>
      </c>
      <c r="E23" s="105">
        <v>10688</v>
      </c>
      <c r="F23" s="105">
        <v>15465</v>
      </c>
      <c r="G23" s="105">
        <v>15465</v>
      </c>
      <c r="H23" s="105">
        <v>15192</v>
      </c>
      <c r="I23" s="105">
        <v>0</v>
      </c>
      <c r="J23" s="105">
        <v>0</v>
      </c>
      <c r="K23" s="105">
        <v>0</v>
      </c>
      <c r="L23" s="105">
        <v>409</v>
      </c>
      <c r="M23" s="105">
        <v>409</v>
      </c>
      <c r="N23" s="105">
        <v>0</v>
      </c>
      <c r="O23" s="105">
        <v>0</v>
      </c>
      <c r="P23" s="105">
        <v>348</v>
      </c>
      <c r="Q23" s="105">
        <v>156</v>
      </c>
      <c r="R23" s="105">
        <v>262</v>
      </c>
      <c r="S23" s="105">
        <v>0</v>
      </c>
      <c r="T23" s="105">
        <v>23</v>
      </c>
      <c r="U23" s="105">
        <v>32</v>
      </c>
      <c r="V23" s="105">
        <v>4</v>
      </c>
      <c r="W23" s="105">
        <v>4</v>
      </c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</row>
    <row r="24" spans="1:48" ht="12">
      <c r="A24" s="127">
        <v>15</v>
      </c>
      <c r="B24" s="129" t="s">
        <v>105</v>
      </c>
      <c r="C24" s="105">
        <v>5086</v>
      </c>
      <c r="D24" s="105">
        <v>560</v>
      </c>
      <c r="E24" s="105">
        <v>8157</v>
      </c>
      <c r="F24" s="105">
        <v>20029</v>
      </c>
      <c r="G24" s="105">
        <v>19997</v>
      </c>
      <c r="H24" s="105">
        <v>19104</v>
      </c>
      <c r="I24" s="105">
        <v>196</v>
      </c>
      <c r="J24" s="105">
        <v>10</v>
      </c>
      <c r="K24" s="105">
        <v>10</v>
      </c>
      <c r="L24" s="105">
        <v>601</v>
      </c>
      <c r="M24" s="105">
        <v>601</v>
      </c>
      <c r="N24" s="105">
        <v>10</v>
      </c>
      <c r="O24" s="105">
        <v>10</v>
      </c>
      <c r="P24" s="105">
        <v>947</v>
      </c>
      <c r="Q24" s="105">
        <v>271</v>
      </c>
      <c r="R24" s="105">
        <v>676</v>
      </c>
      <c r="S24" s="105"/>
      <c r="T24" s="105">
        <v>24</v>
      </c>
      <c r="U24" s="105">
        <v>50</v>
      </c>
      <c r="V24" s="105">
        <v>3</v>
      </c>
      <c r="W24" s="105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</row>
    <row r="25" spans="1:48" ht="12">
      <c r="A25" s="127">
        <v>16</v>
      </c>
      <c r="B25" s="129" t="s">
        <v>106</v>
      </c>
      <c r="C25" s="105">
        <v>4483</v>
      </c>
      <c r="D25" s="105">
        <v>340</v>
      </c>
      <c r="E25" s="105">
        <v>11671</v>
      </c>
      <c r="F25" s="105">
        <v>15295</v>
      </c>
      <c r="G25" s="105">
        <v>15295</v>
      </c>
      <c r="H25" s="105">
        <v>14855</v>
      </c>
      <c r="I25" s="105">
        <v>150</v>
      </c>
      <c r="J25" s="105">
        <v>8</v>
      </c>
      <c r="K25" s="105">
        <v>8</v>
      </c>
      <c r="L25" s="105">
        <v>432</v>
      </c>
      <c r="M25" s="105">
        <v>432</v>
      </c>
      <c r="N25" s="105">
        <v>8</v>
      </c>
      <c r="O25" s="105">
        <v>8</v>
      </c>
      <c r="P25" s="105">
        <v>1798</v>
      </c>
      <c r="Q25" s="105">
        <v>894</v>
      </c>
      <c r="R25" s="105">
        <v>904</v>
      </c>
      <c r="S25" s="105"/>
      <c r="T25" s="105">
        <v>23</v>
      </c>
      <c r="U25" s="105">
        <v>0</v>
      </c>
      <c r="V25" s="105">
        <v>1</v>
      </c>
      <c r="W25" s="105">
        <v>0</v>
      </c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</row>
    <row r="26" spans="1:48" ht="12">
      <c r="A26" s="127">
        <v>17</v>
      </c>
      <c r="B26" s="129" t="s">
        <v>107</v>
      </c>
      <c r="C26" s="105">
        <v>2885</v>
      </c>
      <c r="D26" s="105">
        <v>2342</v>
      </c>
      <c r="E26" s="105">
        <v>2892</v>
      </c>
      <c r="F26" s="105">
        <v>14235</v>
      </c>
      <c r="G26" s="105">
        <v>14235</v>
      </c>
      <c r="H26" s="105">
        <v>14235</v>
      </c>
      <c r="I26" s="105">
        <v>0</v>
      </c>
      <c r="J26" s="105">
        <v>14</v>
      </c>
      <c r="K26" s="105">
        <v>14</v>
      </c>
      <c r="L26" s="105">
        <v>565</v>
      </c>
      <c r="M26" s="105">
        <v>565</v>
      </c>
      <c r="N26" s="105">
        <v>14</v>
      </c>
      <c r="O26" s="105">
        <v>14</v>
      </c>
      <c r="P26" s="105">
        <v>207</v>
      </c>
      <c r="Q26" s="105">
        <v>25</v>
      </c>
      <c r="R26" s="105">
        <v>182</v>
      </c>
      <c r="S26" s="105">
        <v>0</v>
      </c>
      <c r="T26" s="105">
        <v>17</v>
      </c>
      <c r="U26" s="105">
        <v>0</v>
      </c>
      <c r="V26" s="105">
        <v>0</v>
      </c>
      <c r="W26" s="105">
        <v>0</v>
      </c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</row>
    <row r="27" spans="1:48" ht="12">
      <c r="A27" s="127">
        <v>18</v>
      </c>
      <c r="B27" s="129" t="s">
        <v>89</v>
      </c>
      <c r="C27" s="103">
        <v>4500</v>
      </c>
      <c r="D27" s="103">
        <v>200</v>
      </c>
      <c r="E27" s="103">
        <v>12695</v>
      </c>
      <c r="F27" s="103">
        <v>12695</v>
      </c>
      <c r="G27" s="103">
        <v>12695</v>
      </c>
      <c r="H27" s="103">
        <v>12695</v>
      </c>
      <c r="I27" s="103">
        <v>0</v>
      </c>
      <c r="J27" s="103">
        <v>1</v>
      </c>
      <c r="K27" s="103">
        <v>1</v>
      </c>
      <c r="L27" s="103">
        <v>667</v>
      </c>
      <c r="M27" s="103">
        <v>667</v>
      </c>
      <c r="N27" s="103">
        <v>1</v>
      </c>
      <c r="O27" s="103">
        <v>1</v>
      </c>
      <c r="P27" s="103">
        <v>12</v>
      </c>
      <c r="Q27" s="103">
        <v>12</v>
      </c>
      <c r="R27" s="103">
        <v>12</v>
      </c>
      <c r="S27" s="103">
        <v>0</v>
      </c>
      <c r="T27" s="103">
        <v>2</v>
      </c>
      <c r="U27" s="103">
        <v>0</v>
      </c>
      <c r="V27" s="103">
        <v>0</v>
      </c>
      <c r="W27" s="103">
        <v>0</v>
      </c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</row>
    <row r="28" spans="1:48" s="91" customFormat="1" ht="12">
      <c r="A28" s="127">
        <v>19</v>
      </c>
      <c r="B28" s="129" t="s">
        <v>108</v>
      </c>
      <c r="C28" s="105">
        <v>4500</v>
      </c>
      <c r="D28" s="105">
        <v>10810</v>
      </c>
      <c r="E28" s="105">
        <v>36026</v>
      </c>
      <c r="F28" s="105">
        <v>35846</v>
      </c>
      <c r="G28" s="105">
        <v>35846</v>
      </c>
      <c r="H28" s="105">
        <v>35846</v>
      </c>
      <c r="I28" s="105">
        <v>180</v>
      </c>
      <c r="J28" s="105">
        <v>20</v>
      </c>
      <c r="K28" s="105">
        <v>18</v>
      </c>
      <c r="L28" s="105">
        <v>1006</v>
      </c>
      <c r="M28" s="105">
        <v>1006</v>
      </c>
      <c r="N28" s="105">
        <v>20</v>
      </c>
      <c r="O28" s="105">
        <v>18</v>
      </c>
      <c r="P28" s="105">
        <v>206</v>
      </c>
      <c r="Q28" s="105">
        <v>206</v>
      </c>
      <c r="R28" s="105">
        <v>206</v>
      </c>
      <c r="S28" s="105">
        <v>0</v>
      </c>
      <c r="T28" s="105">
        <v>0</v>
      </c>
      <c r="U28" s="105">
        <v>10</v>
      </c>
      <c r="V28" s="105">
        <v>0</v>
      </c>
      <c r="W28" s="105">
        <v>0</v>
      </c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</row>
    <row r="29" spans="1:48" ht="12">
      <c r="A29" s="127">
        <v>20</v>
      </c>
      <c r="B29" s="129" t="s">
        <v>109</v>
      </c>
      <c r="C29" s="105">
        <v>3648</v>
      </c>
      <c r="D29" s="105">
        <v>1629</v>
      </c>
      <c r="E29" s="105">
        <v>11175</v>
      </c>
      <c r="F29" s="105">
        <v>11175</v>
      </c>
      <c r="G29" s="105">
        <v>11175</v>
      </c>
      <c r="H29" s="105">
        <v>10700</v>
      </c>
      <c r="I29" s="105">
        <v>45</v>
      </c>
      <c r="J29" s="105">
        <v>0</v>
      </c>
      <c r="K29" s="105">
        <v>0</v>
      </c>
      <c r="L29" s="105">
        <v>375</v>
      </c>
      <c r="M29" s="105">
        <v>375</v>
      </c>
      <c r="N29" s="105">
        <v>0</v>
      </c>
      <c r="O29" s="105">
        <v>0</v>
      </c>
      <c r="P29" s="105">
        <v>74</v>
      </c>
      <c r="Q29" s="105">
        <v>0</v>
      </c>
      <c r="R29" s="105">
        <v>14</v>
      </c>
      <c r="S29" s="105">
        <v>0</v>
      </c>
      <c r="T29" s="105">
        <v>2</v>
      </c>
      <c r="U29" s="105">
        <v>4</v>
      </c>
      <c r="V29" s="105">
        <v>0</v>
      </c>
      <c r="W29" s="105">
        <v>0</v>
      </c>
      <c r="X29" s="92"/>
      <c r="Y29" s="92"/>
      <c r="Z29" s="92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</row>
    <row r="30" spans="1:48" ht="12">
      <c r="A30" s="127">
        <v>21</v>
      </c>
      <c r="B30" s="129" t="s">
        <v>110</v>
      </c>
      <c r="C30" s="105">
        <v>4000</v>
      </c>
      <c r="D30" s="105">
        <v>125</v>
      </c>
      <c r="E30" s="105"/>
      <c r="F30" s="105">
        <v>11432</v>
      </c>
      <c r="G30" s="105">
        <v>11432</v>
      </c>
      <c r="H30" s="105">
        <v>11432</v>
      </c>
      <c r="I30" s="105">
        <v>0</v>
      </c>
      <c r="J30" s="105">
        <v>1</v>
      </c>
      <c r="K30" s="105">
        <v>1</v>
      </c>
      <c r="L30" s="105">
        <v>501</v>
      </c>
      <c r="M30" s="105">
        <v>501</v>
      </c>
      <c r="N30" s="105">
        <v>1</v>
      </c>
      <c r="O30" s="105">
        <v>1</v>
      </c>
      <c r="P30" s="105">
        <v>76</v>
      </c>
      <c r="Q30" s="105">
        <v>12</v>
      </c>
      <c r="R30" s="105">
        <v>64</v>
      </c>
      <c r="S30" s="105">
        <v>0</v>
      </c>
      <c r="T30" s="105">
        <v>12</v>
      </c>
      <c r="U30" s="105">
        <v>0</v>
      </c>
      <c r="V30" s="105">
        <v>0</v>
      </c>
      <c r="W30" s="105">
        <v>0</v>
      </c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</row>
    <row r="31" spans="1:48" ht="12">
      <c r="A31" s="127">
        <v>22</v>
      </c>
      <c r="B31" s="129" t="s">
        <v>111</v>
      </c>
      <c r="C31" s="103"/>
      <c r="D31" s="103"/>
      <c r="E31" s="103">
        <v>27023</v>
      </c>
      <c r="F31" s="103">
        <v>27023</v>
      </c>
      <c r="G31" s="103">
        <v>27023</v>
      </c>
      <c r="H31" s="103"/>
      <c r="I31" s="103"/>
      <c r="J31" s="103">
        <v>1</v>
      </c>
      <c r="K31" s="103">
        <v>1</v>
      </c>
      <c r="L31" s="103">
        <v>86</v>
      </c>
      <c r="M31" s="103">
        <v>86</v>
      </c>
      <c r="N31" s="103">
        <v>1</v>
      </c>
      <c r="O31" s="103">
        <v>1</v>
      </c>
      <c r="P31" s="103">
        <v>84</v>
      </c>
      <c r="Q31" s="103"/>
      <c r="R31" s="103">
        <v>45</v>
      </c>
      <c r="S31" s="103"/>
      <c r="T31" s="103">
        <v>2</v>
      </c>
      <c r="U31" s="103">
        <v>5</v>
      </c>
      <c r="V31" s="103"/>
      <c r="W31" s="10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</row>
    <row r="32" spans="1:48" ht="12">
      <c r="A32" s="127">
        <v>23</v>
      </c>
      <c r="B32" s="129" t="s">
        <v>112</v>
      </c>
      <c r="C32" s="105"/>
      <c r="D32" s="105">
        <v>259</v>
      </c>
      <c r="E32" s="108" t="s">
        <v>182</v>
      </c>
      <c r="F32" s="108" t="s">
        <v>163</v>
      </c>
      <c r="G32" s="108" t="s">
        <v>163</v>
      </c>
      <c r="H32" s="108" t="s">
        <v>163</v>
      </c>
      <c r="I32" s="105"/>
      <c r="J32" s="105"/>
      <c r="K32" s="105"/>
      <c r="L32" s="105">
        <v>703</v>
      </c>
      <c r="M32" s="105">
        <v>703</v>
      </c>
      <c r="N32" s="105"/>
      <c r="O32" s="105"/>
      <c r="P32" s="105">
        <v>302</v>
      </c>
      <c r="Q32" s="105">
        <v>93</v>
      </c>
      <c r="R32" s="105">
        <v>303</v>
      </c>
      <c r="S32" s="105"/>
      <c r="T32" s="108" t="s">
        <v>183</v>
      </c>
      <c r="U32" s="105"/>
      <c r="V32" s="105"/>
      <c r="W32" s="105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</row>
    <row r="33" spans="1:48" ht="12">
      <c r="A33" s="127">
        <v>24</v>
      </c>
      <c r="B33" s="129" t="s">
        <v>113</v>
      </c>
      <c r="C33" s="103">
        <v>2700</v>
      </c>
      <c r="D33" s="103">
        <v>7299</v>
      </c>
      <c r="E33" s="103">
        <v>24332</v>
      </c>
      <c r="F33" s="103">
        <v>24332</v>
      </c>
      <c r="G33" s="103">
        <v>24332</v>
      </c>
      <c r="H33" s="103">
        <v>24332</v>
      </c>
      <c r="I33" s="103">
        <v>0</v>
      </c>
      <c r="J33" s="103">
        <v>2</v>
      </c>
      <c r="K33" s="103">
        <v>2</v>
      </c>
      <c r="L33" s="103">
        <v>806</v>
      </c>
      <c r="M33" s="103">
        <v>806</v>
      </c>
      <c r="N33" s="103">
        <v>2</v>
      </c>
      <c r="O33" s="103">
        <v>2</v>
      </c>
      <c r="P33" s="103">
        <v>4</v>
      </c>
      <c r="Q33" s="103">
        <v>2</v>
      </c>
      <c r="R33" s="103">
        <v>2</v>
      </c>
      <c r="S33" s="103">
        <v>0</v>
      </c>
      <c r="T33" s="103">
        <v>0</v>
      </c>
      <c r="U33" s="103">
        <v>11</v>
      </c>
      <c r="V33" s="103">
        <v>0</v>
      </c>
      <c r="W33" s="103">
        <v>0</v>
      </c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</row>
    <row r="34" spans="1:48" ht="12">
      <c r="A34" s="127">
        <v>25</v>
      </c>
      <c r="B34" s="129" t="s">
        <v>114</v>
      </c>
      <c r="C34" s="105">
        <v>4200</v>
      </c>
      <c r="D34" s="105">
        <v>241</v>
      </c>
      <c r="E34" s="105">
        <v>2971</v>
      </c>
      <c r="F34" s="105">
        <v>12.051</v>
      </c>
      <c r="G34" s="105">
        <v>12.051</v>
      </c>
      <c r="H34" s="105">
        <v>11602</v>
      </c>
      <c r="I34" s="105">
        <v>0</v>
      </c>
      <c r="J34" s="105">
        <v>0</v>
      </c>
      <c r="K34" s="105">
        <v>0</v>
      </c>
      <c r="L34" s="105">
        <v>391</v>
      </c>
      <c r="M34" s="105">
        <v>391</v>
      </c>
      <c r="N34" s="105">
        <v>0</v>
      </c>
      <c r="O34" s="105">
        <v>0</v>
      </c>
      <c r="P34" s="105">
        <v>425</v>
      </c>
      <c r="Q34" s="105">
        <v>7</v>
      </c>
      <c r="R34" s="105">
        <v>391</v>
      </c>
      <c r="S34" s="105">
        <v>0</v>
      </c>
      <c r="T34" s="105">
        <v>9</v>
      </c>
      <c r="U34" s="105">
        <v>3</v>
      </c>
      <c r="V34" s="105">
        <v>0</v>
      </c>
      <c r="W34" s="105">
        <v>0</v>
      </c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</row>
    <row r="35" spans="1:48" ht="12">
      <c r="A35" s="127">
        <v>26</v>
      </c>
      <c r="B35" s="129" t="s">
        <v>115</v>
      </c>
      <c r="C35" s="105">
        <v>3800</v>
      </c>
      <c r="D35" s="105">
        <v>2.85</v>
      </c>
      <c r="E35" s="105">
        <v>23543</v>
      </c>
      <c r="F35" s="105">
        <v>23543</v>
      </c>
      <c r="G35" s="105">
        <v>23543</v>
      </c>
      <c r="H35" s="105"/>
      <c r="I35" s="105"/>
      <c r="J35" s="105"/>
      <c r="K35" s="105"/>
      <c r="L35" s="105">
        <v>729</v>
      </c>
      <c r="M35" s="105">
        <v>729</v>
      </c>
      <c r="N35" s="105">
        <v>7</v>
      </c>
      <c r="O35" s="105">
        <v>7</v>
      </c>
      <c r="P35" s="105">
        <v>13</v>
      </c>
      <c r="Q35" s="105">
        <v>13</v>
      </c>
      <c r="R35" s="105">
        <v>0</v>
      </c>
      <c r="S35" s="105">
        <v>0</v>
      </c>
      <c r="T35" s="105"/>
      <c r="U35" s="105"/>
      <c r="V35" s="105">
        <v>7</v>
      </c>
      <c r="W35" s="105">
        <v>2</v>
      </c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</row>
    <row r="36" spans="1:48" ht="12">
      <c r="A36" s="127">
        <v>27</v>
      </c>
      <c r="B36" s="129" t="s">
        <v>116</v>
      </c>
      <c r="C36" s="105">
        <v>5000</v>
      </c>
      <c r="D36" s="105">
        <v>2177</v>
      </c>
      <c r="E36" s="105">
        <v>0</v>
      </c>
      <c r="F36" s="105">
        <v>20555</v>
      </c>
      <c r="G36" s="105">
        <v>20555</v>
      </c>
      <c r="H36" s="105">
        <v>0</v>
      </c>
      <c r="I36" s="105">
        <v>0</v>
      </c>
      <c r="J36" s="105">
        <v>1</v>
      </c>
      <c r="K36" s="105">
        <v>1</v>
      </c>
      <c r="L36" s="105">
        <v>657</v>
      </c>
      <c r="M36" s="105">
        <v>657</v>
      </c>
      <c r="N36" s="105">
        <v>1</v>
      </c>
      <c r="O36" s="105">
        <v>1</v>
      </c>
      <c r="P36" s="105">
        <f>SUM(98+12+1+4+443+41+32+102)</f>
        <v>733</v>
      </c>
      <c r="Q36" s="105">
        <v>342</v>
      </c>
      <c r="R36" s="105">
        <v>330</v>
      </c>
      <c r="S36" s="105">
        <v>0</v>
      </c>
      <c r="T36" s="105">
        <f>SUM(1+35+2)</f>
        <v>38</v>
      </c>
      <c r="U36" s="105">
        <f>SUM(4+11+4)</f>
        <v>19</v>
      </c>
      <c r="V36" s="105">
        <v>0</v>
      </c>
      <c r="W36" s="105">
        <f>SUM(0)</f>
        <v>0</v>
      </c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</row>
    <row r="37" spans="1:48" ht="12">
      <c r="A37" s="127">
        <v>28</v>
      </c>
      <c r="B37" s="129" t="s">
        <v>117</v>
      </c>
      <c r="C37" s="170">
        <v>3015</v>
      </c>
      <c r="D37" s="170">
        <v>314</v>
      </c>
      <c r="E37" s="170">
        <v>10975</v>
      </c>
      <c r="F37" s="170">
        <v>10975</v>
      </c>
      <c r="G37" s="170">
        <v>10975</v>
      </c>
      <c r="H37" s="170">
        <v>10563</v>
      </c>
      <c r="I37" s="170"/>
      <c r="J37" s="170">
        <v>1</v>
      </c>
      <c r="K37" s="170">
        <v>1</v>
      </c>
      <c r="L37" s="170">
        <v>356</v>
      </c>
      <c r="M37" s="170">
        <v>356</v>
      </c>
      <c r="N37" s="170">
        <v>1</v>
      </c>
      <c r="O37" s="170">
        <v>1</v>
      </c>
      <c r="P37" s="170">
        <v>292</v>
      </c>
      <c r="Q37" s="170">
        <v>95</v>
      </c>
      <c r="R37" s="170">
        <v>197</v>
      </c>
      <c r="S37" s="170"/>
      <c r="T37" s="170">
        <v>13</v>
      </c>
      <c r="U37" s="170"/>
      <c r="V37" s="170"/>
      <c r="W37" s="170"/>
      <c r="X37" s="94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</row>
    <row r="38" spans="1:48" ht="12">
      <c r="A38" s="127">
        <v>29</v>
      </c>
      <c r="B38" s="129" t="s">
        <v>118</v>
      </c>
      <c r="C38" s="154">
        <v>5000</v>
      </c>
      <c r="D38" s="154">
        <v>130</v>
      </c>
      <c r="E38" s="154">
        <v>920</v>
      </c>
      <c r="F38" s="154">
        <v>920</v>
      </c>
      <c r="G38" s="154">
        <v>680</v>
      </c>
      <c r="H38" s="154">
        <v>680</v>
      </c>
      <c r="I38" s="154">
        <v>0</v>
      </c>
      <c r="J38" s="154">
        <v>10</v>
      </c>
      <c r="K38" s="154">
        <v>10</v>
      </c>
      <c r="L38" s="154">
        <v>915</v>
      </c>
      <c r="M38" s="154">
        <v>915</v>
      </c>
      <c r="N38" s="154">
        <v>10</v>
      </c>
      <c r="O38" s="154">
        <v>10</v>
      </c>
      <c r="P38" s="154">
        <v>4120</v>
      </c>
      <c r="Q38" s="154">
        <v>960</v>
      </c>
      <c r="R38" s="154">
        <v>1655</v>
      </c>
      <c r="S38" s="154">
        <v>0</v>
      </c>
      <c r="T38" s="154">
        <v>0</v>
      </c>
      <c r="U38" s="154">
        <v>28</v>
      </c>
      <c r="V38" s="154">
        <v>0</v>
      </c>
      <c r="W38" s="154">
        <v>0</v>
      </c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</row>
    <row r="39" spans="1:48" ht="12">
      <c r="A39" s="127">
        <v>30</v>
      </c>
      <c r="B39" s="129" t="s">
        <v>119</v>
      </c>
      <c r="C39" s="171">
        <v>3500</v>
      </c>
      <c r="D39" s="171">
        <v>156</v>
      </c>
      <c r="E39" s="171">
        <v>1321</v>
      </c>
      <c r="F39" s="171">
        <v>22696</v>
      </c>
      <c r="G39" s="171">
        <v>22696</v>
      </c>
      <c r="H39" s="171">
        <v>8965</v>
      </c>
      <c r="I39" s="171">
        <v>0</v>
      </c>
      <c r="J39" s="171">
        <v>0</v>
      </c>
      <c r="K39" s="171">
        <v>0</v>
      </c>
      <c r="L39" s="171">
        <v>729</v>
      </c>
      <c r="M39" s="171">
        <v>729</v>
      </c>
      <c r="N39" s="171">
        <v>0</v>
      </c>
      <c r="O39" s="171">
        <v>0</v>
      </c>
      <c r="P39" s="171">
        <v>72</v>
      </c>
      <c r="Q39" s="171">
        <v>72</v>
      </c>
      <c r="R39" s="171">
        <v>72</v>
      </c>
      <c r="S39" s="171">
        <v>0</v>
      </c>
      <c r="T39" s="171">
        <v>0</v>
      </c>
      <c r="U39" s="171">
        <v>0</v>
      </c>
      <c r="V39" s="171">
        <v>0</v>
      </c>
      <c r="W39" s="171">
        <v>0</v>
      </c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</row>
    <row r="40" spans="1:48" ht="12">
      <c r="A40" s="127">
        <v>31</v>
      </c>
      <c r="B40" s="129" t="s">
        <v>120</v>
      </c>
      <c r="C40" s="103">
        <v>3500</v>
      </c>
      <c r="D40" s="103"/>
      <c r="E40" s="103">
        <v>445</v>
      </c>
      <c r="F40" s="103">
        <v>17541</v>
      </c>
      <c r="G40" s="103">
        <v>17639</v>
      </c>
      <c r="H40" s="103"/>
      <c r="I40" s="103">
        <v>244</v>
      </c>
      <c r="J40" s="103">
        <v>14</v>
      </c>
      <c r="K40" s="103">
        <v>14</v>
      </c>
      <c r="L40" s="103">
        <v>567</v>
      </c>
      <c r="M40" s="103">
        <v>567</v>
      </c>
      <c r="N40" s="103">
        <v>14</v>
      </c>
      <c r="O40" s="103">
        <v>14</v>
      </c>
      <c r="P40" s="103">
        <v>508</v>
      </c>
      <c r="Q40" s="103">
        <v>230</v>
      </c>
      <c r="R40" s="103">
        <v>278</v>
      </c>
      <c r="S40" s="103"/>
      <c r="T40" s="103">
        <v>2</v>
      </c>
      <c r="U40" s="103">
        <v>39</v>
      </c>
      <c r="V40" s="103"/>
      <c r="W40" s="10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</row>
    <row r="41" spans="1:48" ht="12">
      <c r="A41" s="127">
        <v>32</v>
      </c>
      <c r="B41" s="129" t="s">
        <v>121</v>
      </c>
      <c r="C41" s="105">
        <v>3834</v>
      </c>
      <c r="D41" s="105">
        <v>639</v>
      </c>
      <c r="E41" s="105">
        <v>8939</v>
      </c>
      <c r="F41" s="105">
        <v>190003</v>
      </c>
      <c r="G41" s="105">
        <v>19003</v>
      </c>
      <c r="H41" s="105">
        <v>16837</v>
      </c>
      <c r="I41" s="105">
        <v>479</v>
      </c>
      <c r="J41" s="105">
        <v>0</v>
      </c>
      <c r="K41" s="105">
        <v>0</v>
      </c>
      <c r="L41" s="105">
        <v>483</v>
      </c>
      <c r="M41" s="105">
        <v>483</v>
      </c>
      <c r="N41" s="105">
        <v>6</v>
      </c>
      <c r="O41" s="105">
        <v>6</v>
      </c>
      <c r="P41" s="105">
        <v>590</v>
      </c>
      <c r="Q41" s="105">
        <v>172</v>
      </c>
      <c r="R41" s="105">
        <v>370</v>
      </c>
      <c r="S41" s="105">
        <v>3000</v>
      </c>
      <c r="T41" s="105">
        <v>16</v>
      </c>
      <c r="U41" s="105">
        <v>4</v>
      </c>
      <c r="V41" s="105">
        <v>0</v>
      </c>
      <c r="W41" s="105">
        <v>0</v>
      </c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</row>
    <row r="42" spans="1:48" ht="12">
      <c r="A42" s="127">
        <v>33</v>
      </c>
      <c r="B42" s="129" t="s">
        <v>122</v>
      </c>
      <c r="C42" s="105">
        <v>2500</v>
      </c>
      <c r="D42" s="105">
        <v>2511</v>
      </c>
      <c r="E42" s="105">
        <v>23357</v>
      </c>
      <c r="F42" s="105">
        <f>E42</f>
        <v>23357</v>
      </c>
      <c r="G42" s="105">
        <f>F42</f>
        <v>23357</v>
      </c>
      <c r="H42" s="105"/>
      <c r="I42" s="105"/>
      <c r="J42" s="105">
        <v>16</v>
      </c>
      <c r="K42" s="105">
        <v>16</v>
      </c>
      <c r="L42" s="105">
        <f>656-J42</f>
        <v>640</v>
      </c>
      <c r="M42" s="105">
        <f>L42</f>
        <v>640</v>
      </c>
      <c r="N42" s="105">
        <f>K42</f>
        <v>16</v>
      </c>
      <c r="O42" s="105">
        <f>N42</f>
        <v>16</v>
      </c>
      <c r="P42" s="105">
        <v>1099</v>
      </c>
      <c r="Q42" s="105">
        <v>65</v>
      </c>
      <c r="R42" s="105">
        <v>1034</v>
      </c>
      <c r="S42" s="105"/>
      <c r="T42" s="105">
        <v>3</v>
      </c>
      <c r="U42" s="105">
        <v>2</v>
      </c>
      <c r="V42" s="105"/>
      <c r="W42" s="105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</row>
    <row r="43" spans="1:48" ht="12">
      <c r="A43" s="127">
        <v>34</v>
      </c>
      <c r="B43" s="129" t="s">
        <v>123</v>
      </c>
      <c r="C43" s="105">
        <v>4913</v>
      </c>
      <c r="D43" s="105">
        <v>404</v>
      </c>
      <c r="E43" s="105">
        <v>5965</v>
      </c>
      <c r="F43" s="105">
        <v>9447</v>
      </c>
      <c r="G43" s="105">
        <v>9447</v>
      </c>
      <c r="H43" s="105">
        <v>9129</v>
      </c>
      <c r="I43" s="105">
        <v>254</v>
      </c>
      <c r="J43" s="105">
        <v>1</v>
      </c>
      <c r="K43" s="105">
        <v>1</v>
      </c>
      <c r="L43" s="105">
        <v>367</v>
      </c>
      <c r="M43" s="105">
        <v>367</v>
      </c>
      <c r="N43" s="105">
        <v>1</v>
      </c>
      <c r="O43" s="105">
        <v>1</v>
      </c>
      <c r="P43" s="105">
        <v>178</v>
      </c>
      <c r="Q43" s="105">
        <v>61</v>
      </c>
      <c r="R43" s="105">
        <v>122</v>
      </c>
      <c r="S43" s="105">
        <v>0</v>
      </c>
      <c r="T43" s="105">
        <v>0</v>
      </c>
      <c r="U43" s="105">
        <v>52</v>
      </c>
      <c r="V43" s="105">
        <v>0</v>
      </c>
      <c r="W43" s="105">
        <v>0</v>
      </c>
      <c r="X43" s="92"/>
      <c r="Y43" s="92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</row>
    <row r="44" spans="1:48" ht="12">
      <c r="A44" s="127">
        <v>35</v>
      </c>
      <c r="B44" s="129" t="s">
        <v>124</v>
      </c>
      <c r="C44" s="105"/>
      <c r="D44" s="105">
        <v>979</v>
      </c>
      <c r="E44" s="147">
        <v>13526</v>
      </c>
      <c r="F44" s="105">
        <v>13526</v>
      </c>
      <c r="G44" s="105">
        <v>13526</v>
      </c>
      <c r="H44" s="105">
        <v>12049</v>
      </c>
      <c r="I44" s="105">
        <v>0</v>
      </c>
      <c r="J44" s="105">
        <v>0</v>
      </c>
      <c r="K44" s="105">
        <v>0</v>
      </c>
      <c r="L44" s="105">
        <v>436</v>
      </c>
      <c r="M44" s="105">
        <v>436</v>
      </c>
      <c r="N44" s="105">
        <v>0</v>
      </c>
      <c r="O44" s="105">
        <v>0</v>
      </c>
      <c r="P44" s="105">
        <v>176</v>
      </c>
      <c r="Q44" s="105">
        <v>12</v>
      </c>
      <c r="R44" s="105">
        <v>164</v>
      </c>
      <c r="S44" s="105">
        <v>0</v>
      </c>
      <c r="T44" s="105">
        <v>12</v>
      </c>
      <c r="U44" s="105">
        <v>0</v>
      </c>
      <c r="V44" s="105">
        <v>0</v>
      </c>
      <c r="W44" s="105">
        <v>0</v>
      </c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</row>
    <row r="45" spans="1:48" ht="12">
      <c r="A45" s="127">
        <v>36</v>
      </c>
      <c r="B45" s="129" t="s">
        <v>125</v>
      </c>
      <c r="C45" s="105"/>
      <c r="D45" s="105">
        <v>2846</v>
      </c>
      <c r="E45" s="105">
        <v>22531</v>
      </c>
      <c r="F45" s="105">
        <v>22798</v>
      </c>
      <c r="G45" s="105">
        <v>22862</v>
      </c>
      <c r="H45" s="105">
        <v>19974</v>
      </c>
      <c r="I45" s="105"/>
      <c r="J45" s="105">
        <v>692</v>
      </c>
      <c r="K45" s="105">
        <v>692</v>
      </c>
      <c r="L45" s="105">
        <v>678</v>
      </c>
      <c r="M45" s="105">
        <v>678</v>
      </c>
      <c r="N45" s="105">
        <v>107</v>
      </c>
      <c r="O45" s="105">
        <v>107</v>
      </c>
      <c r="P45" s="105">
        <v>7061</v>
      </c>
      <c r="Q45" s="105"/>
      <c r="R45" s="105">
        <v>765</v>
      </c>
      <c r="S45" s="105"/>
      <c r="T45" s="105">
        <v>19</v>
      </c>
      <c r="U45" s="105">
        <v>40</v>
      </c>
      <c r="V45" s="105">
        <v>0</v>
      </c>
      <c r="W45" s="105">
        <v>0</v>
      </c>
      <c r="X45" s="95"/>
      <c r="Y45" s="95"/>
      <c r="Z45" s="95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</row>
    <row r="46" spans="1:48" ht="12">
      <c r="A46" s="127">
        <v>37</v>
      </c>
      <c r="B46" s="129" t="s">
        <v>126</v>
      </c>
      <c r="C46" s="105"/>
      <c r="D46" s="105"/>
      <c r="E46" s="105">
        <v>2155</v>
      </c>
      <c r="F46" s="105">
        <v>20767</v>
      </c>
      <c r="G46" s="105">
        <v>20767</v>
      </c>
      <c r="H46" s="105"/>
      <c r="I46" s="105"/>
      <c r="J46" s="105">
        <v>6</v>
      </c>
      <c r="K46" s="105">
        <v>6</v>
      </c>
      <c r="L46" s="105">
        <v>732</v>
      </c>
      <c r="M46" s="105">
        <v>732</v>
      </c>
      <c r="N46" s="105">
        <v>6</v>
      </c>
      <c r="O46" s="105">
        <v>6</v>
      </c>
      <c r="P46" s="105">
        <v>1336</v>
      </c>
      <c r="Q46" s="105">
        <v>1336</v>
      </c>
      <c r="R46" s="105">
        <v>1336</v>
      </c>
      <c r="S46" s="105"/>
      <c r="T46" s="105">
        <v>5</v>
      </c>
      <c r="U46" s="105">
        <v>22</v>
      </c>
      <c r="V46" s="105">
        <v>0</v>
      </c>
      <c r="W46" s="105">
        <v>0</v>
      </c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</row>
    <row r="47" spans="1:48" ht="12">
      <c r="A47" s="127">
        <v>38</v>
      </c>
      <c r="B47" s="129" t="s">
        <v>127</v>
      </c>
      <c r="C47" s="103">
        <v>4400</v>
      </c>
      <c r="D47" s="103">
        <v>2031</v>
      </c>
      <c r="E47" s="103">
        <v>2046</v>
      </c>
      <c r="F47" s="103">
        <v>17711</v>
      </c>
      <c r="G47" s="103">
        <v>17711</v>
      </c>
      <c r="H47" s="103">
        <v>14097</v>
      </c>
      <c r="I47" s="103">
        <v>0</v>
      </c>
      <c r="J47" s="103">
        <v>2</v>
      </c>
      <c r="K47" s="103">
        <v>2</v>
      </c>
      <c r="L47" s="103">
        <v>681</v>
      </c>
      <c r="M47" s="103">
        <v>681</v>
      </c>
      <c r="N47" s="103">
        <v>2</v>
      </c>
      <c r="O47" s="103">
        <v>2</v>
      </c>
      <c r="P47" s="103">
        <v>1331</v>
      </c>
      <c r="Q47" s="103">
        <v>1331</v>
      </c>
      <c r="R47" s="103">
        <v>1331</v>
      </c>
      <c r="S47" s="103">
        <v>0</v>
      </c>
      <c r="T47" s="103">
        <v>3</v>
      </c>
      <c r="U47" s="103">
        <v>0</v>
      </c>
      <c r="V47" s="103">
        <v>0</v>
      </c>
      <c r="W47" s="103">
        <v>0</v>
      </c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</row>
    <row r="48" spans="1:48" ht="12">
      <c r="A48" s="127">
        <v>39</v>
      </c>
      <c r="B48" s="129" t="s">
        <v>128</v>
      </c>
      <c r="C48" s="105">
        <v>4251</v>
      </c>
      <c r="D48" s="105">
        <v>209</v>
      </c>
      <c r="E48" s="105"/>
      <c r="F48" s="105">
        <f>21153-46</f>
        <v>21107</v>
      </c>
      <c r="G48" s="105">
        <v>21107</v>
      </c>
      <c r="H48" s="105">
        <v>20476</v>
      </c>
      <c r="I48" s="105">
        <v>46</v>
      </c>
      <c r="J48" s="105">
        <v>21</v>
      </c>
      <c r="K48" s="105">
        <v>21</v>
      </c>
      <c r="L48" s="105">
        <v>656</v>
      </c>
      <c r="M48" s="105">
        <v>656</v>
      </c>
      <c r="N48" s="105"/>
      <c r="O48" s="105"/>
      <c r="P48" s="105">
        <v>518</v>
      </c>
      <c r="Q48" s="105">
        <v>131</v>
      </c>
      <c r="R48" s="105">
        <v>371</v>
      </c>
      <c r="S48" s="105">
        <v>0</v>
      </c>
      <c r="T48" s="105">
        <v>13</v>
      </c>
      <c r="U48" s="105">
        <v>3</v>
      </c>
      <c r="V48" s="105"/>
      <c r="W48" s="105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</row>
    <row r="49" spans="1:48" ht="12">
      <c r="A49" s="127">
        <v>40</v>
      </c>
      <c r="B49" s="129" t="s">
        <v>129</v>
      </c>
      <c r="C49" s="105">
        <v>4415</v>
      </c>
      <c r="D49" s="105">
        <v>44</v>
      </c>
      <c r="E49" s="105">
        <v>29139</v>
      </c>
      <c r="F49" s="105">
        <v>29139</v>
      </c>
      <c r="G49" s="105">
        <v>29139</v>
      </c>
      <c r="H49" s="105">
        <v>1</v>
      </c>
      <c r="I49" s="105">
        <v>0</v>
      </c>
      <c r="J49" s="105">
        <v>11</v>
      </c>
      <c r="K49" s="105">
        <v>11</v>
      </c>
      <c r="L49" s="105">
        <v>65</v>
      </c>
      <c r="M49" s="105">
        <v>65</v>
      </c>
      <c r="N49" s="105">
        <v>1</v>
      </c>
      <c r="O49" s="105">
        <v>1</v>
      </c>
      <c r="P49" s="105">
        <v>7</v>
      </c>
      <c r="Q49" s="105">
        <v>0</v>
      </c>
      <c r="R49" s="105">
        <v>7</v>
      </c>
      <c r="S49" s="105">
        <v>0</v>
      </c>
      <c r="T49" s="105">
        <v>0</v>
      </c>
      <c r="U49" s="105">
        <v>2</v>
      </c>
      <c r="V49" s="105">
        <v>0</v>
      </c>
      <c r="W49" s="105">
        <v>0</v>
      </c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</row>
    <row r="50" spans="1:48" ht="12">
      <c r="A50" s="127">
        <v>41</v>
      </c>
      <c r="B50" s="129" t="s">
        <v>130</v>
      </c>
      <c r="C50" s="105">
        <v>2015</v>
      </c>
      <c r="D50" s="105">
        <v>3652</v>
      </c>
      <c r="E50" s="105">
        <v>49760</v>
      </c>
      <c r="F50" s="105">
        <v>49760</v>
      </c>
      <c r="G50" s="105">
        <v>49760</v>
      </c>
      <c r="H50" s="105">
        <v>49760</v>
      </c>
      <c r="I50" s="105">
        <v>0</v>
      </c>
      <c r="J50" s="105">
        <v>68</v>
      </c>
      <c r="K50" s="105">
        <v>67</v>
      </c>
      <c r="L50" s="105">
        <v>1526</v>
      </c>
      <c r="M50" s="105">
        <v>1526</v>
      </c>
      <c r="N50" s="105">
        <v>68</v>
      </c>
      <c r="O50" s="105">
        <v>67</v>
      </c>
      <c r="P50" s="105">
        <v>2602</v>
      </c>
      <c r="Q50" s="105">
        <v>568</v>
      </c>
      <c r="R50" s="105">
        <v>568</v>
      </c>
      <c r="S50" s="105">
        <v>0</v>
      </c>
      <c r="T50" s="105">
        <v>19</v>
      </c>
      <c r="U50" s="105">
        <v>10</v>
      </c>
      <c r="V50" s="105">
        <v>0</v>
      </c>
      <c r="W50" s="105">
        <v>0</v>
      </c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</row>
    <row r="51" spans="1:48" ht="12">
      <c r="A51" s="127">
        <v>42</v>
      </c>
      <c r="B51" s="129" t="s">
        <v>131</v>
      </c>
      <c r="C51" s="146">
        <v>2500</v>
      </c>
      <c r="D51" s="105"/>
      <c r="E51" s="146">
        <v>16509</v>
      </c>
      <c r="F51" s="105">
        <v>15535</v>
      </c>
      <c r="G51" s="105">
        <v>15535</v>
      </c>
      <c r="H51" s="105">
        <v>15535</v>
      </c>
      <c r="I51" s="105">
        <v>974</v>
      </c>
      <c r="J51" s="105">
        <v>4</v>
      </c>
      <c r="K51" s="105">
        <v>4</v>
      </c>
      <c r="L51" s="105">
        <v>4</v>
      </c>
      <c r="M51" s="105">
        <v>4</v>
      </c>
      <c r="N51" s="105">
        <v>4</v>
      </c>
      <c r="O51" s="105">
        <v>4</v>
      </c>
      <c r="P51" s="105">
        <v>14</v>
      </c>
      <c r="Q51" s="105">
        <v>14</v>
      </c>
      <c r="R51" s="105">
        <v>14</v>
      </c>
      <c r="S51" s="105">
        <v>0</v>
      </c>
      <c r="T51" s="105">
        <v>1</v>
      </c>
      <c r="U51" s="105">
        <v>0</v>
      </c>
      <c r="V51" s="105">
        <v>0</v>
      </c>
      <c r="W51" s="105">
        <v>0</v>
      </c>
      <c r="X51" s="94"/>
      <c r="Y51" s="94"/>
      <c r="Z51" s="142"/>
      <c r="AA51" s="142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</row>
    <row r="52" spans="1:48" ht="12">
      <c r="A52" s="127">
        <v>43</v>
      </c>
      <c r="B52" s="129" t="s">
        <v>132</v>
      </c>
      <c r="C52" s="105">
        <v>4250</v>
      </c>
      <c r="D52" s="105">
        <v>254</v>
      </c>
      <c r="E52" s="105">
        <v>2015</v>
      </c>
      <c r="F52" s="105">
        <v>10152</v>
      </c>
      <c r="G52" s="105">
        <v>10152</v>
      </c>
      <c r="H52" s="105">
        <v>10018</v>
      </c>
      <c r="I52" s="105">
        <v>674</v>
      </c>
      <c r="J52" s="105">
        <v>17</v>
      </c>
      <c r="K52" s="105">
        <v>17</v>
      </c>
      <c r="L52" s="105">
        <v>318</v>
      </c>
      <c r="M52" s="105">
        <v>318</v>
      </c>
      <c r="N52" s="105">
        <v>17</v>
      </c>
      <c r="O52" s="105">
        <v>17</v>
      </c>
      <c r="P52" s="105">
        <v>15</v>
      </c>
      <c r="Q52" s="105">
        <v>6</v>
      </c>
      <c r="R52" s="105"/>
      <c r="S52" s="105"/>
      <c r="T52" s="105">
        <v>5</v>
      </c>
      <c r="U52" s="105">
        <v>3</v>
      </c>
      <c r="V52" s="105"/>
      <c r="W52" s="105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</row>
    <row r="53" spans="1:48" ht="12">
      <c r="A53" s="127">
        <v>44</v>
      </c>
      <c r="B53" s="129" t="s">
        <v>133</v>
      </c>
      <c r="C53" s="145">
        <v>3500</v>
      </c>
      <c r="D53" s="145">
        <v>446</v>
      </c>
      <c r="E53" s="145">
        <v>22089</v>
      </c>
      <c r="F53" s="145">
        <v>22089</v>
      </c>
      <c r="G53" s="145">
        <v>22089</v>
      </c>
      <c r="H53" s="145">
        <v>22089</v>
      </c>
      <c r="I53" s="145">
        <v>0</v>
      </c>
      <c r="J53" s="145">
        <v>1</v>
      </c>
      <c r="K53" s="145">
        <v>1</v>
      </c>
      <c r="L53" s="145">
        <v>930</v>
      </c>
      <c r="M53" s="145">
        <v>930</v>
      </c>
      <c r="N53" s="145">
        <v>1</v>
      </c>
      <c r="O53" s="145">
        <v>1</v>
      </c>
      <c r="P53" s="145">
        <v>2043</v>
      </c>
      <c r="Q53" s="145">
        <v>987</v>
      </c>
      <c r="R53" s="145">
        <v>1056</v>
      </c>
      <c r="S53" s="145">
        <v>0</v>
      </c>
      <c r="T53" s="145">
        <v>12</v>
      </c>
      <c r="U53" s="145">
        <v>18</v>
      </c>
      <c r="V53" s="145">
        <v>1</v>
      </c>
      <c r="W53" s="145">
        <v>1</v>
      </c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</row>
    <row r="54" spans="1:48" ht="12">
      <c r="A54" s="127">
        <v>45</v>
      </c>
      <c r="B54" s="129" t="s">
        <v>134</v>
      </c>
      <c r="C54" s="105">
        <v>3161</v>
      </c>
      <c r="D54" s="105">
        <v>128</v>
      </c>
      <c r="E54" s="105">
        <v>1231</v>
      </c>
      <c r="F54" s="105">
        <v>15566</v>
      </c>
      <c r="G54" s="105">
        <v>15985</v>
      </c>
      <c r="H54" s="105">
        <v>15985</v>
      </c>
      <c r="I54" s="105"/>
      <c r="J54" s="105"/>
      <c r="K54" s="105"/>
      <c r="L54" s="105">
        <v>451</v>
      </c>
      <c r="M54" s="105">
        <v>451</v>
      </c>
      <c r="N54" s="105">
        <v>1</v>
      </c>
      <c r="O54" s="105">
        <v>1</v>
      </c>
      <c r="P54" s="105">
        <v>846</v>
      </c>
      <c r="Q54" s="105">
        <v>5</v>
      </c>
      <c r="R54" s="105">
        <v>846</v>
      </c>
      <c r="S54" s="105"/>
      <c r="T54" s="105">
        <v>1</v>
      </c>
      <c r="U54" s="105">
        <v>2</v>
      </c>
      <c r="V54" s="105"/>
      <c r="W54" s="105"/>
      <c r="X54" s="94"/>
      <c r="Y54" s="94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</row>
    <row r="55" spans="1:48" ht="12">
      <c r="A55" s="127">
        <v>46</v>
      </c>
      <c r="B55" s="129" t="s">
        <v>135</v>
      </c>
      <c r="C55" s="103">
        <v>4000</v>
      </c>
      <c r="D55" s="103">
        <v>968</v>
      </c>
      <c r="E55" s="103">
        <v>2718</v>
      </c>
      <c r="F55" s="103">
        <v>17173</v>
      </c>
      <c r="G55" s="103">
        <v>17346</v>
      </c>
      <c r="H55" s="103">
        <v>16519</v>
      </c>
      <c r="I55" s="103">
        <v>1813</v>
      </c>
      <c r="J55" s="103">
        <v>1</v>
      </c>
      <c r="K55" s="103">
        <v>1</v>
      </c>
      <c r="L55" s="103">
        <v>36</v>
      </c>
      <c r="M55" s="103">
        <v>36</v>
      </c>
      <c r="N55" s="103">
        <v>1</v>
      </c>
      <c r="O55" s="103">
        <v>1</v>
      </c>
      <c r="P55" s="103">
        <v>1143</v>
      </c>
      <c r="Q55" s="103">
        <v>596</v>
      </c>
      <c r="R55" s="103">
        <v>547</v>
      </c>
      <c r="S55" s="103">
        <v>0</v>
      </c>
      <c r="T55" s="103">
        <v>1</v>
      </c>
      <c r="U55" s="103">
        <v>37</v>
      </c>
      <c r="V55" s="103">
        <v>0</v>
      </c>
      <c r="W55" s="103">
        <v>0</v>
      </c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</row>
    <row r="56" spans="1:48" ht="12">
      <c r="A56" s="127">
        <v>47</v>
      </c>
      <c r="B56" s="129" t="s">
        <v>136</v>
      </c>
      <c r="C56" s="105">
        <v>2700</v>
      </c>
      <c r="D56" s="105">
        <v>252</v>
      </c>
      <c r="E56" s="105">
        <v>921</v>
      </c>
      <c r="F56" s="105">
        <v>23028</v>
      </c>
      <c r="G56" s="105">
        <v>23028</v>
      </c>
      <c r="H56" s="105">
        <v>20</v>
      </c>
      <c r="I56" s="105"/>
      <c r="J56" s="105">
        <v>4</v>
      </c>
      <c r="K56" s="105">
        <v>2</v>
      </c>
      <c r="L56" s="105">
        <v>773</v>
      </c>
      <c r="M56" s="105">
        <v>773</v>
      </c>
      <c r="N56" s="105">
        <v>4</v>
      </c>
      <c r="O56" s="105">
        <v>2</v>
      </c>
      <c r="P56" s="105">
        <v>40</v>
      </c>
      <c r="Q56" s="105">
        <v>10</v>
      </c>
      <c r="R56" s="105">
        <v>15</v>
      </c>
      <c r="S56" s="105">
        <v>0</v>
      </c>
      <c r="T56" s="105">
        <v>3</v>
      </c>
      <c r="U56" s="105">
        <v>20</v>
      </c>
      <c r="V56" s="105">
        <v>0</v>
      </c>
      <c r="W56" s="105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</row>
    <row r="57" spans="1:48" ht="12">
      <c r="A57" s="127">
        <v>48</v>
      </c>
      <c r="B57" s="129" t="s">
        <v>137</v>
      </c>
      <c r="C57" s="105">
        <v>3000</v>
      </c>
      <c r="D57" s="105">
        <v>102</v>
      </c>
      <c r="E57" s="105">
        <v>3247</v>
      </c>
      <c r="F57" s="105">
        <v>3247</v>
      </c>
      <c r="G57" s="105">
        <v>3247</v>
      </c>
      <c r="H57" s="105">
        <v>3247</v>
      </c>
      <c r="I57" s="105">
        <v>0</v>
      </c>
      <c r="J57" s="105">
        <v>4</v>
      </c>
      <c r="K57" s="105">
        <v>4</v>
      </c>
      <c r="L57" s="105">
        <v>58</v>
      </c>
      <c r="M57" s="105">
        <v>58</v>
      </c>
      <c r="N57" s="105">
        <v>4</v>
      </c>
      <c r="O57" s="105">
        <v>4</v>
      </c>
      <c r="P57" s="105">
        <v>16</v>
      </c>
      <c r="Q57" s="105">
        <v>0</v>
      </c>
      <c r="R57" s="105">
        <v>16</v>
      </c>
      <c r="S57" s="105">
        <v>0</v>
      </c>
      <c r="T57" s="105">
        <v>2</v>
      </c>
      <c r="U57" s="105">
        <v>3</v>
      </c>
      <c r="V57" s="105">
        <v>0</v>
      </c>
      <c r="W57" s="105">
        <v>0</v>
      </c>
      <c r="X57" s="92"/>
      <c r="Y57" s="92"/>
      <c r="Z57" s="92"/>
      <c r="AA57" s="92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</row>
    <row r="58" spans="1:48" ht="12">
      <c r="A58" s="127">
        <v>49</v>
      </c>
      <c r="B58" s="129" t="s">
        <v>138</v>
      </c>
      <c r="C58" s="105">
        <v>3800</v>
      </c>
      <c r="D58" s="105">
        <v>1836</v>
      </c>
      <c r="E58" s="105">
        <v>23683</v>
      </c>
      <c r="F58" s="105">
        <v>23326</v>
      </c>
      <c r="G58" s="105">
        <v>23563</v>
      </c>
      <c r="H58" s="105">
        <v>20983</v>
      </c>
      <c r="I58" s="105">
        <v>120</v>
      </c>
      <c r="J58" s="105">
        <v>43</v>
      </c>
      <c r="K58" s="105">
        <v>43</v>
      </c>
      <c r="L58" s="105">
        <v>627</v>
      </c>
      <c r="M58" s="105">
        <v>627</v>
      </c>
      <c r="N58" s="105">
        <v>43</v>
      </c>
      <c r="O58" s="105">
        <v>43</v>
      </c>
      <c r="P58" s="105">
        <v>415</v>
      </c>
      <c r="Q58" s="105">
        <v>326</v>
      </c>
      <c r="R58" s="105">
        <v>209</v>
      </c>
      <c r="S58" s="105">
        <v>0</v>
      </c>
      <c r="T58" s="105">
        <v>3</v>
      </c>
      <c r="U58" s="105"/>
      <c r="V58" s="105">
        <v>0</v>
      </c>
      <c r="W58" s="105">
        <v>0</v>
      </c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</row>
    <row r="59" spans="1:48" ht="12">
      <c r="A59" s="127">
        <v>50</v>
      </c>
      <c r="B59" s="129" t="s">
        <v>139</v>
      </c>
      <c r="C59" s="111">
        <v>5500</v>
      </c>
      <c r="D59" s="111">
        <v>744</v>
      </c>
      <c r="E59" s="111">
        <v>13643</v>
      </c>
      <c r="F59" s="111">
        <v>13643</v>
      </c>
      <c r="G59" s="111">
        <v>13643</v>
      </c>
      <c r="H59" s="111">
        <v>13643</v>
      </c>
      <c r="I59" s="111">
        <v>302</v>
      </c>
      <c r="J59" s="111">
        <v>10</v>
      </c>
      <c r="K59" s="111">
        <v>10</v>
      </c>
      <c r="L59" s="111">
        <v>505</v>
      </c>
      <c r="M59" s="111">
        <v>505</v>
      </c>
      <c r="N59" s="111">
        <v>10</v>
      </c>
      <c r="O59" s="111">
        <v>10</v>
      </c>
      <c r="P59" s="111">
        <v>634</v>
      </c>
      <c r="Q59" s="111">
        <v>417</v>
      </c>
      <c r="R59" s="111">
        <v>217</v>
      </c>
      <c r="S59" s="111">
        <v>0</v>
      </c>
      <c r="T59" s="111">
        <v>12</v>
      </c>
      <c r="U59" s="111">
        <v>7</v>
      </c>
      <c r="V59" s="111">
        <v>0</v>
      </c>
      <c r="W59" s="111">
        <v>0</v>
      </c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</row>
    <row r="60" spans="1:48" ht="12">
      <c r="A60" s="127">
        <v>51</v>
      </c>
      <c r="B60" s="129" t="s">
        <v>140</v>
      </c>
      <c r="C60" s="105">
        <v>3950</v>
      </c>
      <c r="D60" s="105">
        <v>198</v>
      </c>
      <c r="E60" s="105"/>
      <c r="F60" s="105"/>
      <c r="G60" s="105"/>
      <c r="H60" s="105"/>
      <c r="I60" s="105"/>
      <c r="J60" s="105">
        <v>45</v>
      </c>
      <c r="K60" s="105">
        <v>2</v>
      </c>
      <c r="L60" s="105">
        <v>500</v>
      </c>
      <c r="M60" s="105">
        <v>500</v>
      </c>
      <c r="N60" s="105">
        <v>31</v>
      </c>
      <c r="O60" s="105">
        <v>31</v>
      </c>
      <c r="P60" s="105">
        <v>422</v>
      </c>
      <c r="Q60" s="105">
        <v>75</v>
      </c>
      <c r="R60" s="105">
        <v>347</v>
      </c>
      <c r="S60" s="105">
        <v>7069</v>
      </c>
      <c r="T60" s="105">
        <v>14</v>
      </c>
      <c r="U60" s="105">
        <v>1</v>
      </c>
      <c r="V60" s="105">
        <v>0</v>
      </c>
      <c r="W60" s="105">
        <v>0</v>
      </c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</row>
    <row r="61" spans="1:48" ht="12">
      <c r="A61" s="127">
        <v>52</v>
      </c>
      <c r="B61" s="129" t="s">
        <v>141</v>
      </c>
      <c r="C61" s="105">
        <v>5200</v>
      </c>
      <c r="D61" s="105">
        <v>2478</v>
      </c>
      <c r="E61" s="112">
        <v>645</v>
      </c>
      <c r="F61" s="105">
        <v>24020</v>
      </c>
      <c r="G61" s="105">
        <v>24020</v>
      </c>
      <c r="H61" s="105">
        <v>0</v>
      </c>
      <c r="I61" s="105">
        <v>24020</v>
      </c>
      <c r="J61" s="105">
        <v>823</v>
      </c>
      <c r="K61" s="105">
        <v>823</v>
      </c>
      <c r="L61" s="105">
        <v>823</v>
      </c>
      <c r="M61" s="105">
        <v>823</v>
      </c>
      <c r="N61" s="105">
        <v>1</v>
      </c>
      <c r="O61" s="105">
        <v>1</v>
      </c>
      <c r="P61" s="105">
        <v>48</v>
      </c>
      <c r="Q61" s="105">
        <v>0</v>
      </c>
      <c r="R61" s="105">
        <v>48</v>
      </c>
      <c r="S61" s="105">
        <v>0</v>
      </c>
      <c r="T61" s="105">
        <v>1</v>
      </c>
      <c r="U61" s="105">
        <v>3</v>
      </c>
      <c r="V61" s="105">
        <v>0</v>
      </c>
      <c r="W61" s="105">
        <v>0</v>
      </c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</row>
    <row r="62" spans="1:48" ht="12">
      <c r="A62" s="127">
        <v>53</v>
      </c>
      <c r="B62" s="129" t="s">
        <v>142</v>
      </c>
      <c r="C62" s="156">
        <v>4025</v>
      </c>
      <c r="D62" s="154">
        <v>50</v>
      </c>
      <c r="E62" s="154">
        <v>2303</v>
      </c>
      <c r="F62" s="154">
        <v>2401</v>
      </c>
      <c r="G62" s="154">
        <v>2401</v>
      </c>
      <c r="H62" s="154">
        <v>2401</v>
      </c>
      <c r="I62" s="154">
        <v>0</v>
      </c>
      <c r="J62" s="154">
        <v>2</v>
      </c>
      <c r="K62" s="154">
        <v>2</v>
      </c>
      <c r="L62" s="154">
        <v>48</v>
      </c>
      <c r="M62" s="154">
        <v>48</v>
      </c>
      <c r="N62" s="154">
        <v>48</v>
      </c>
      <c r="O62" s="154">
        <v>48</v>
      </c>
      <c r="P62" s="154">
        <v>28</v>
      </c>
      <c r="Q62" s="154">
        <v>28</v>
      </c>
      <c r="R62" s="154">
        <v>28</v>
      </c>
      <c r="S62" s="154">
        <v>0</v>
      </c>
      <c r="T62" s="154">
        <v>2</v>
      </c>
      <c r="U62" s="154">
        <v>0</v>
      </c>
      <c r="V62" s="154">
        <v>0</v>
      </c>
      <c r="W62" s="154">
        <v>0</v>
      </c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</row>
    <row r="63" spans="1:48" ht="12">
      <c r="A63" s="127">
        <v>54</v>
      </c>
      <c r="B63" s="129" t="s">
        <v>90</v>
      </c>
      <c r="C63" s="103">
        <v>4680</v>
      </c>
      <c r="D63" s="103">
        <v>67</v>
      </c>
      <c r="E63" s="103">
        <v>459</v>
      </c>
      <c r="F63" s="103">
        <v>24679</v>
      </c>
      <c r="G63" s="103">
        <v>24679</v>
      </c>
      <c r="H63" s="103">
        <v>23773</v>
      </c>
      <c r="I63" s="103">
        <v>5200</v>
      </c>
      <c r="J63" s="103">
        <v>11</v>
      </c>
      <c r="K63" s="103">
        <v>11</v>
      </c>
      <c r="L63" s="103">
        <v>42</v>
      </c>
      <c r="M63" s="103">
        <v>42</v>
      </c>
      <c r="N63" s="103">
        <v>11</v>
      </c>
      <c r="O63" s="103">
        <v>11</v>
      </c>
      <c r="P63" s="103">
        <v>21</v>
      </c>
      <c r="Q63" s="103">
        <v>21</v>
      </c>
      <c r="R63" s="103">
        <v>21</v>
      </c>
      <c r="S63" s="103">
        <v>0</v>
      </c>
      <c r="T63" s="103">
        <v>0</v>
      </c>
      <c r="U63" s="103">
        <v>5</v>
      </c>
      <c r="V63" s="103">
        <v>0</v>
      </c>
      <c r="W63" s="103">
        <v>0</v>
      </c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</row>
    <row r="64" spans="1:48" ht="12">
      <c r="A64" s="127">
        <v>55</v>
      </c>
      <c r="B64" s="129" t="s">
        <v>143</v>
      </c>
      <c r="C64" s="105"/>
      <c r="D64" s="105"/>
      <c r="E64" s="105">
        <v>1518</v>
      </c>
      <c r="F64" s="105">
        <v>19991</v>
      </c>
      <c r="G64" s="105">
        <v>19991</v>
      </c>
      <c r="H64" s="105">
        <v>1750</v>
      </c>
      <c r="I64" s="105">
        <v>652</v>
      </c>
      <c r="J64" s="105">
        <v>2</v>
      </c>
      <c r="K64" s="105">
        <v>2</v>
      </c>
      <c r="L64" s="105">
        <v>677</v>
      </c>
      <c r="M64" s="105">
        <v>677</v>
      </c>
      <c r="N64" s="105">
        <v>2</v>
      </c>
      <c r="O64" s="105">
        <v>2</v>
      </c>
      <c r="P64" s="105">
        <v>1299</v>
      </c>
      <c r="Q64" s="105"/>
      <c r="R64" s="105">
        <v>535</v>
      </c>
      <c r="S64" s="105">
        <v>0</v>
      </c>
      <c r="T64" s="105">
        <v>0</v>
      </c>
      <c r="U64" s="105">
        <v>11</v>
      </c>
      <c r="V64" s="105">
        <v>0</v>
      </c>
      <c r="W64" s="105">
        <v>0</v>
      </c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</row>
    <row r="65" spans="1:48" ht="12">
      <c r="A65" s="127">
        <v>56</v>
      </c>
      <c r="B65" s="129" t="s">
        <v>144</v>
      </c>
      <c r="C65" s="105">
        <v>2850</v>
      </c>
      <c r="D65" s="105">
        <v>2598</v>
      </c>
      <c r="E65" s="105">
        <v>60259</v>
      </c>
      <c r="F65" s="105">
        <v>60259</v>
      </c>
      <c r="G65" s="105">
        <v>60259</v>
      </c>
      <c r="H65" s="105">
        <v>59935</v>
      </c>
      <c r="I65" s="105">
        <v>0</v>
      </c>
      <c r="J65" s="105">
        <v>1</v>
      </c>
      <c r="K65" s="105">
        <v>1</v>
      </c>
      <c r="L65" s="105">
        <v>2164</v>
      </c>
      <c r="M65" s="105">
        <v>2164</v>
      </c>
      <c r="N65" s="105">
        <v>1</v>
      </c>
      <c r="O65" s="105">
        <v>1</v>
      </c>
      <c r="P65" s="105">
        <v>568</v>
      </c>
      <c r="Q65" s="105" t="s">
        <v>157</v>
      </c>
      <c r="R65" s="105">
        <v>568</v>
      </c>
      <c r="S65" s="105">
        <v>0</v>
      </c>
      <c r="T65" s="105">
        <v>17</v>
      </c>
      <c r="U65" s="105">
        <v>0</v>
      </c>
      <c r="V65" s="105">
        <v>0</v>
      </c>
      <c r="W65" s="105">
        <v>0</v>
      </c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</row>
    <row r="66" spans="1:48" ht="12">
      <c r="A66" s="127">
        <v>57</v>
      </c>
      <c r="B66" s="129" t="s">
        <v>270</v>
      </c>
      <c r="C66" s="146">
        <v>4000</v>
      </c>
      <c r="D66" s="105">
        <v>212</v>
      </c>
      <c r="E66" s="148">
        <v>10918</v>
      </c>
      <c r="F66" s="105">
        <v>18149</v>
      </c>
      <c r="G66" s="105">
        <v>18392</v>
      </c>
      <c r="H66" s="105">
        <v>17623</v>
      </c>
      <c r="I66" s="105">
        <v>2953</v>
      </c>
      <c r="J66" s="105">
        <v>9</v>
      </c>
      <c r="K66" s="105">
        <v>9</v>
      </c>
      <c r="L66" s="105">
        <v>604</v>
      </c>
      <c r="M66" s="105">
        <v>604</v>
      </c>
      <c r="N66" s="105">
        <v>9</v>
      </c>
      <c r="O66" s="105">
        <v>9</v>
      </c>
      <c r="P66" s="105">
        <v>172</v>
      </c>
      <c r="Q66" s="105">
        <v>29</v>
      </c>
      <c r="R66" s="105">
        <v>136</v>
      </c>
      <c r="S66" s="105">
        <v>0</v>
      </c>
      <c r="T66" s="105">
        <v>0</v>
      </c>
      <c r="U66" s="105">
        <v>52</v>
      </c>
      <c r="V66" s="105">
        <v>0</v>
      </c>
      <c r="W66" s="105">
        <v>0</v>
      </c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</row>
    <row r="67" spans="1:48" ht="12">
      <c r="A67" s="127">
        <v>58</v>
      </c>
      <c r="B67" s="129" t="s">
        <v>146</v>
      </c>
      <c r="C67" s="105"/>
      <c r="D67" s="105">
        <v>213</v>
      </c>
      <c r="E67" s="105">
        <v>17528</v>
      </c>
      <c r="F67" s="105">
        <v>17528</v>
      </c>
      <c r="G67" s="105">
        <v>17528</v>
      </c>
      <c r="H67" s="105">
        <v>17528</v>
      </c>
      <c r="I67" s="105">
        <v>0</v>
      </c>
      <c r="J67" s="105">
        <v>9</v>
      </c>
      <c r="K67" s="105">
        <v>9</v>
      </c>
      <c r="L67" s="105">
        <v>581</v>
      </c>
      <c r="M67" s="105">
        <v>581</v>
      </c>
      <c r="N67" s="105">
        <v>9</v>
      </c>
      <c r="O67" s="105">
        <v>9</v>
      </c>
      <c r="P67" s="105">
        <v>897</v>
      </c>
      <c r="Q67" s="105">
        <v>187</v>
      </c>
      <c r="R67" s="105">
        <v>618</v>
      </c>
      <c r="S67" s="105"/>
      <c r="T67" s="105">
        <v>6</v>
      </c>
      <c r="U67" s="105">
        <v>3</v>
      </c>
      <c r="V67" s="105">
        <v>0</v>
      </c>
      <c r="W67" s="105">
        <v>0</v>
      </c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</row>
    <row r="68" spans="1:48" ht="12">
      <c r="A68" s="127">
        <v>59</v>
      </c>
      <c r="B68" s="129" t="s">
        <v>147</v>
      </c>
      <c r="C68" s="154">
        <v>3900</v>
      </c>
      <c r="D68" s="154">
        <v>217</v>
      </c>
      <c r="E68" s="154">
        <v>578</v>
      </c>
      <c r="F68" s="154">
        <v>14872</v>
      </c>
      <c r="G68" s="154">
        <v>14872</v>
      </c>
      <c r="H68" s="154">
        <v>14529</v>
      </c>
      <c r="I68" s="154"/>
      <c r="J68" s="154">
        <v>1</v>
      </c>
      <c r="K68" s="154">
        <v>1</v>
      </c>
      <c r="L68" s="154">
        <v>448</v>
      </c>
      <c r="M68" s="154">
        <v>448</v>
      </c>
      <c r="N68" s="154">
        <v>1</v>
      </c>
      <c r="O68" s="154">
        <v>1</v>
      </c>
      <c r="P68" s="154">
        <v>1347</v>
      </c>
      <c r="Q68" s="154">
        <v>449</v>
      </c>
      <c r="R68" s="154">
        <v>898</v>
      </c>
      <c r="S68" s="154"/>
      <c r="T68" s="154"/>
      <c r="U68" s="154">
        <v>1</v>
      </c>
      <c r="V68" s="154"/>
      <c r="W68" s="154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</row>
    <row r="69" spans="1:48" ht="12">
      <c r="A69" s="127">
        <v>60</v>
      </c>
      <c r="B69" s="129" t="s">
        <v>148</v>
      </c>
      <c r="C69" s="170">
        <v>4650</v>
      </c>
      <c r="D69" s="170">
        <v>365</v>
      </c>
      <c r="E69" s="170">
        <v>125</v>
      </c>
      <c r="F69" s="170">
        <v>15860</v>
      </c>
      <c r="G69" s="170">
        <v>15860</v>
      </c>
      <c r="H69" s="170">
        <v>15322</v>
      </c>
      <c r="I69" s="170">
        <v>0</v>
      </c>
      <c r="J69" s="170">
        <v>1</v>
      </c>
      <c r="K69" s="170">
        <v>1</v>
      </c>
      <c r="L69" s="170">
        <v>494</v>
      </c>
      <c r="M69" s="170">
        <v>494</v>
      </c>
      <c r="N69" s="170">
        <v>1</v>
      </c>
      <c r="O69" s="170">
        <v>1</v>
      </c>
      <c r="P69" s="170">
        <v>168</v>
      </c>
      <c r="Q69" s="170">
        <v>168</v>
      </c>
      <c r="R69" s="170">
        <v>168</v>
      </c>
      <c r="S69" s="170">
        <v>0</v>
      </c>
      <c r="T69" s="170">
        <v>0</v>
      </c>
      <c r="U69" s="170">
        <v>3</v>
      </c>
      <c r="V69" s="170">
        <v>5</v>
      </c>
      <c r="W69" s="170">
        <v>0</v>
      </c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</row>
    <row r="70" spans="1:48" ht="12">
      <c r="A70" s="127">
        <v>61</v>
      </c>
      <c r="B70" s="129" t="s">
        <v>149</v>
      </c>
      <c r="C70" s="154">
        <v>5725</v>
      </c>
      <c r="D70" s="154">
        <v>224</v>
      </c>
      <c r="E70" s="154">
        <v>2388</v>
      </c>
      <c r="F70" s="154">
        <v>16071</v>
      </c>
      <c r="G70" s="154">
        <v>16071</v>
      </c>
      <c r="H70" s="154">
        <v>13966</v>
      </c>
      <c r="I70" s="154"/>
      <c r="J70" s="154">
        <v>2</v>
      </c>
      <c r="K70" s="154">
        <v>2</v>
      </c>
      <c r="L70" s="154">
        <v>468</v>
      </c>
      <c r="M70" s="154">
        <v>467</v>
      </c>
      <c r="N70" s="154">
        <v>1</v>
      </c>
      <c r="O70" s="154">
        <v>1</v>
      </c>
      <c r="P70" s="154">
        <v>711</v>
      </c>
      <c r="Q70" s="154">
        <v>468</v>
      </c>
      <c r="R70" s="154">
        <v>243</v>
      </c>
      <c r="S70" s="154">
        <v>0</v>
      </c>
      <c r="T70" s="154">
        <v>6</v>
      </c>
      <c r="U70" s="154">
        <v>0</v>
      </c>
      <c r="V70" s="154">
        <v>0</v>
      </c>
      <c r="W70" s="154">
        <v>0</v>
      </c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</row>
    <row r="71" spans="1:48" ht="12">
      <c r="A71" s="127">
        <v>62</v>
      </c>
      <c r="B71" s="129" t="s">
        <v>150</v>
      </c>
      <c r="C71" s="171">
        <v>3500</v>
      </c>
      <c r="D71" s="171">
        <v>2317</v>
      </c>
      <c r="E71" s="171">
        <v>1.831</v>
      </c>
      <c r="F71" s="171">
        <v>18456</v>
      </c>
      <c r="G71" s="171">
        <v>18456</v>
      </c>
      <c r="H71" s="171"/>
      <c r="I71" s="171">
        <v>0</v>
      </c>
      <c r="J71" s="171">
        <v>12</v>
      </c>
      <c r="K71" s="171">
        <v>12</v>
      </c>
      <c r="L71" s="171">
        <v>552</v>
      </c>
      <c r="M71" s="171">
        <v>552</v>
      </c>
      <c r="N71" s="171">
        <v>12</v>
      </c>
      <c r="O71" s="171">
        <v>12</v>
      </c>
      <c r="P71" s="171">
        <v>386</v>
      </c>
      <c r="Q71" s="171">
        <v>57</v>
      </c>
      <c r="R71" s="171">
        <v>0</v>
      </c>
      <c r="S71" s="171">
        <v>0</v>
      </c>
      <c r="T71" s="171">
        <v>0</v>
      </c>
      <c r="U71" s="171">
        <v>0</v>
      </c>
      <c r="V71" s="171">
        <v>0</v>
      </c>
      <c r="W71" s="171">
        <v>0</v>
      </c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</row>
    <row r="72" spans="1:48" ht="12">
      <c r="A72" s="130">
        <v>63</v>
      </c>
      <c r="B72" s="144" t="s">
        <v>151</v>
      </c>
      <c r="C72" s="113">
        <v>4500</v>
      </c>
      <c r="D72" s="113">
        <v>248</v>
      </c>
      <c r="E72" s="113">
        <v>1437</v>
      </c>
      <c r="F72" s="113">
        <v>12980</v>
      </c>
      <c r="G72" s="113">
        <v>12980</v>
      </c>
      <c r="H72" s="113">
        <v>12393</v>
      </c>
      <c r="I72" s="113">
        <v>121</v>
      </c>
      <c r="J72" s="113">
        <v>1</v>
      </c>
      <c r="K72" s="113">
        <v>1</v>
      </c>
      <c r="L72" s="113">
        <v>578</v>
      </c>
      <c r="M72" s="113">
        <v>578</v>
      </c>
      <c r="N72" s="113">
        <v>9</v>
      </c>
      <c r="O72" s="113">
        <v>6</v>
      </c>
      <c r="P72" s="113">
        <v>548</v>
      </c>
      <c r="Q72" s="113">
        <v>548</v>
      </c>
      <c r="R72" s="113">
        <v>548</v>
      </c>
      <c r="S72" s="113">
        <v>0</v>
      </c>
      <c r="T72" s="113">
        <v>12</v>
      </c>
      <c r="U72" s="113">
        <v>0</v>
      </c>
      <c r="V72" s="113">
        <v>0</v>
      </c>
      <c r="W72" s="113">
        <v>0</v>
      </c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</row>
    <row r="73" spans="1:48" ht="12">
      <c r="A73" s="115"/>
      <c r="B73" s="114" t="s">
        <v>272</v>
      </c>
      <c r="C73" s="116"/>
      <c r="D73" s="149">
        <f aca="true" t="shared" si="0" ref="D73:W73">SUM(D11:D72)</f>
        <v>65939.85</v>
      </c>
      <c r="E73" s="149">
        <f t="shared" si="0"/>
        <v>603085.831</v>
      </c>
      <c r="F73" s="149">
        <f t="shared" si="0"/>
        <v>1346605.051</v>
      </c>
      <c r="G73" s="149">
        <f t="shared" si="0"/>
        <v>1176635.051</v>
      </c>
      <c r="H73" s="149">
        <f t="shared" si="0"/>
        <v>874499</v>
      </c>
      <c r="I73" s="149">
        <f t="shared" si="0"/>
        <v>54158</v>
      </c>
      <c r="J73" s="149">
        <f t="shared" si="0"/>
        <v>2777</v>
      </c>
      <c r="K73" s="149">
        <f t="shared" si="0"/>
        <v>2552</v>
      </c>
      <c r="L73" s="149">
        <f t="shared" si="0"/>
        <v>34393</v>
      </c>
      <c r="M73" s="149">
        <f t="shared" si="0"/>
        <v>34135</v>
      </c>
      <c r="N73" s="149">
        <f t="shared" si="0"/>
        <v>1396</v>
      </c>
      <c r="O73" s="149">
        <f t="shared" si="0"/>
        <v>1106</v>
      </c>
      <c r="P73" s="149">
        <f t="shared" si="0"/>
        <v>42489</v>
      </c>
      <c r="Q73" s="149">
        <f t="shared" si="0"/>
        <v>13739</v>
      </c>
      <c r="R73" s="149">
        <f t="shared" si="0"/>
        <v>22797</v>
      </c>
      <c r="S73" s="149">
        <f t="shared" si="0"/>
        <v>1212436</v>
      </c>
      <c r="T73" s="149">
        <f t="shared" si="0"/>
        <v>468</v>
      </c>
      <c r="U73" s="149">
        <f t="shared" si="0"/>
        <v>610</v>
      </c>
      <c r="V73" s="149">
        <f t="shared" si="0"/>
        <v>22</v>
      </c>
      <c r="W73" s="149">
        <f t="shared" si="0"/>
        <v>7</v>
      </c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</row>
    <row r="74" spans="2:48" ht="12">
      <c r="B74" s="101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</row>
    <row r="75" spans="2:48" ht="12">
      <c r="B75" s="101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</row>
    <row r="76" spans="2:48" ht="12">
      <c r="B76" s="101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</row>
    <row r="77" spans="2:48" ht="12">
      <c r="B77" s="101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</row>
    <row r="78" spans="2:48" ht="12">
      <c r="B78" s="101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</row>
    <row r="79" spans="2:48" ht="12">
      <c r="B79" s="101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</row>
    <row r="80" spans="2:48" ht="12">
      <c r="B80" s="101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</row>
    <row r="81" spans="2:48" ht="12">
      <c r="B81" s="101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</row>
    <row r="82" spans="2:48" ht="12">
      <c r="B82" s="101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</row>
    <row r="83" spans="1:48" ht="12">
      <c r="A83" s="101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</row>
    <row r="84" spans="1:48" ht="12">
      <c r="A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</row>
    <row r="85" spans="1:48" ht="12">
      <c r="A85" s="101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</row>
    <row r="86" spans="1:48" ht="12">
      <c r="A86" s="101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</row>
    <row r="87" spans="1:48" ht="12">
      <c r="A87" s="101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</row>
    <row r="88" spans="1:48" ht="12">
      <c r="A88" s="101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</row>
    <row r="89" spans="1:48" ht="12">
      <c r="A89" s="101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</row>
    <row r="90" spans="1:48" ht="12">
      <c r="A90" s="101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</row>
    <row r="91" spans="1:48" ht="12">
      <c r="A91" s="101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</row>
    <row r="92" spans="1:48" ht="12">
      <c r="A92" s="101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</row>
    <row r="93" spans="3:48" ht="12"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</row>
    <row r="94" spans="3:48" ht="12"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</row>
    <row r="95" spans="3:48" ht="12"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</row>
    <row r="96" spans="3:48" ht="12"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</row>
    <row r="97" spans="3:48" ht="12"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</row>
    <row r="98" spans="3:48" ht="12"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</row>
    <row r="99" spans="3:48" ht="12"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</row>
    <row r="100" spans="3:48" ht="12"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</row>
    <row r="101" spans="3:48" ht="12"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</row>
    <row r="102" spans="3:48" ht="12"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</row>
    <row r="103" spans="3:48" ht="12"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</row>
    <row r="104" spans="3:48" ht="12"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</row>
    <row r="105" spans="3:48" ht="12"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</row>
    <row r="106" spans="3:48" ht="12"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</row>
    <row r="107" spans="3:48" ht="12"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</row>
    <row r="108" spans="3:48" ht="12"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</row>
    <row r="109" spans="3:48" ht="12"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</row>
    <row r="110" spans="3:48" ht="12"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</row>
    <row r="111" spans="3:48" ht="12"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</row>
    <row r="112" spans="3:48" ht="12"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</row>
    <row r="113" spans="3:48" ht="12"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</row>
    <row r="114" spans="3:48" ht="12"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</row>
    <row r="115" spans="3:48" ht="12"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</row>
    <row r="116" spans="3:48" ht="12"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</row>
    <row r="117" spans="3:48" ht="12"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</row>
    <row r="118" spans="3:48" ht="12"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</row>
    <row r="119" spans="3:48" ht="12"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</row>
    <row r="120" spans="3:48" ht="12"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</row>
    <row r="121" spans="3:48" ht="12"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</row>
    <row r="122" spans="3:48" ht="12"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</row>
    <row r="123" spans="3:48" ht="12"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</row>
    <row r="124" spans="3:48" ht="12"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</row>
    <row r="125" spans="3:48" ht="12"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</row>
    <row r="126" spans="3:48" ht="12"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</row>
    <row r="127" spans="3:48" ht="12"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</row>
    <row r="128" spans="3:48" ht="12"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</row>
    <row r="129" spans="3:48" ht="12"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</row>
    <row r="130" spans="3:48" ht="12"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</row>
    <row r="131" spans="3:48" ht="12"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</row>
  </sheetData>
  <sheetProtection/>
  <mergeCells count="32">
    <mergeCell ref="E1:W1"/>
    <mergeCell ref="E2:W2"/>
    <mergeCell ref="K6:K8"/>
    <mergeCell ref="I5:I8"/>
    <mergeCell ref="V6:V8"/>
    <mergeCell ref="W6:W8"/>
    <mergeCell ref="V5:W5"/>
    <mergeCell ref="P5:U5"/>
    <mergeCell ref="O6:O8"/>
    <mergeCell ref="J6:J8"/>
    <mergeCell ref="B5:B8"/>
    <mergeCell ref="A5:A8"/>
    <mergeCell ref="C5:C8"/>
    <mergeCell ref="D5:D8"/>
    <mergeCell ref="E5:E8"/>
    <mergeCell ref="F5:F8"/>
    <mergeCell ref="T7:T8"/>
    <mergeCell ref="U7:U8"/>
    <mergeCell ref="N5:O5"/>
    <mergeCell ref="L6:L8"/>
    <mergeCell ref="M6:M8"/>
    <mergeCell ref="N6:N8"/>
    <mergeCell ref="A3:U3"/>
    <mergeCell ref="Q6:U6"/>
    <mergeCell ref="P6:P8"/>
    <mergeCell ref="Q7:Q8"/>
    <mergeCell ref="R7:R8"/>
    <mergeCell ref="S7:S8"/>
    <mergeCell ref="G5:G8"/>
    <mergeCell ref="H5:H8"/>
    <mergeCell ref="J5:K5"/>
    <mergeCell ref="L5:M5"/>
  </mergeCells>
  <printOptions/>
  <pageMargins left="0" right="0" top="1" bottom="0.75" header="1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2015-07-13T09:27:28Z</cp:lastPrinted>
  <dcterms:created xsi:type="dcterms:W3CDTF">2015-04-23T08:33:19Z</dcterms:created>
  <dcterms:modified xsi:type="dcterms:W3CDTF">2015-07-14T07:58:54Z</dcterms:modified>
  <cp:category/>
  <cp:version/>
  <cp:contentType/>
  <cp:contentStatus/>
</cp:coreProperties>
</file>